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epartments\ПТО\51. АСКУЭ и Тарифы, отчетность в РЭК\4. Дополнительно по запросу РЭК\"/>
    </mc:Choice>
  </mc:AlternateContent>
  <bookViews>
    <workbookView xWindow="0" yWindow="0" windowWidth="15615" windowHeight="12270" tabRatio="855" activeTab="2"/>
  </bookViews>
  <sheets>
    <sheet name="прил1" sheetId="1" r:id="rId1"/>
    <sheet name="прил2" sheetId="2" r:id="rId2"/>
    <sheet name="прил3" sheetId="3" r:id="rId3"/>
    <sheet name="прил10" sheetId="10" r:id="rId4"/>
  </sheets>
  <externalReferences>
    <externalReference r:id="rId5"/>
  </externalReferences>
  <definedNames>
    <definedName name="_xlnm._FilterDatabase" localSheetId="0" hidden="1">прил1!$A$19:$BR$74</definedName>
    <definedName name="_xlnm._FilterDatabase" localSheetId="1" hidden="1">прил2!$A$18:$AM$73</definedName>
    <definedName name="_xlnm._FilterDatabase" localSheetId="2" hidden="1">прил3!$A$20:$BN$75</definedName>
    <definedName name="_xlnm.Print_Area" localSheetId="0">прил1!$A$3:$BT$79</definedName>
    <definedName name="_xlnm.Print_Area" localSheetId="1">прил2!$A$1:$AO$78</definedName>
    <definedName name="_xlnm.Print_Area" localSheetId="2">прил3!$A$1:$BN$80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0" i="2" l="1"/>
  <c r="AL40" i="2" l="1"/>
  <c r="AL39" i="2" s="1"/>
  <c r="AJ70" i="3" l="1"/>
  <c r="AL71" i="2"/>
  <c r="AH68" i="2"/>
  <c r="AF68" i="2"/>
  <c r="L53" i="1"/>
  <c r="L63" i="1"/>
  <c r="L69" i="1"/>
  <c r="AV69" i="1"/>
  <c r="S25" i="2" l="1"/>
  <c r="S52" i="2"/>
  <c r="S54" i="2"/>
  <c r="S62" i="2"/>
  <c r="BM27" i="3"/>
  <c r="AO56" i="3"/>
  <c r="AO64" i="3"/>
  <c r="AK64" i="3"/>
  <c r="AC56" i="3"/>
  <c r="BM40" i="3"/>
  <c r="AK27" i="3"/>
  <c r="AK54" i="3"/>
  <c r="AJ42" i="3"/>
  <c r="AK38" i="3"/>
  <c r="AK56" i="3"/>
  <c r="AJ56" i="3"/>
  <c r="X70" i="3"/>
  <c r="X56" i="3"/>
  <c r="Y27" i="3"/>
  <c r="AH62" i="2"/>
  <c r="AH54" i="2"/>
  <c r="AH40" i="2"/>
  <c r="AF62" i="2"/>
  <c r="AF54" i="2"/>
  <c r="BM61" i="3"/>
  <c r="AO54" i="3" l="1"/>
  <c r="AO27" i="3" s="1"/>
  <c r="E72" i="3" l="1"/>
  <c r="E73" i="3"/>
  <c r="B73" i="3"/>
  <c r="B72" i="3"/>
  <c r="C73" i="3"/>
  <c r="C72" i="3"/>
  <c r="BI56" i="3"/>
  <c r="BI60" i="3"/>
  <c r="BH67" i="3"/>
  <c r="BH66" i="3"/>
  <c r="BH56" i="3"/>
  <c r="BH60" i="3"/>
  <c r="BH61" i="3"/>
  <c r="BH62" i="3"/>
  <c r="BH63" i="3"/>
  <c r="BH59" i="3"/>
  <c r="BH58" i="3"/>
  <c r="BI62" i="3"/>
  <c r="BI75" i="3"/>
  <c r="BM75" i="3" l="1"/>
  <c r="AO75" i="3"/>
  <c r="E64" i="3"/>
  <c r="BI64" i="3"/>
  <c r="Y64" i="3"/>
  <c r="BC56" i="3"/>
  <c r="Y56" i="3"/>
  <c r="E63" i="3"/>
  <c r="BH75" i="3"/>
  <c r="AK75" i="3"/>
  <c r="E42" i="3" l="1"/>
  <c r="R42" i="3"/>
  <c r="X42" i="3"/>
  <c r="AD42" i="3"/>
  <c r="BB42" i="3"/>
  <c r="BB41" i="3" s="1"/>
  <c r="AJ46" i="3"/>
  <c r="AJ43" i="3"/>
  <c r="E43" i="3"/>
  <c r="B51" i="3"/>
  <c r="B52" i="3"/>
  <c r="B53" i="3"/>
  <c r="B50" i="3"/>
  <c r="B51" i="2"/>
  <c r="C77" i="3"/>
  <c r="B77" i="3"/>
  <c r="C76" i="3"/>
  <c r="B76" i="3"/>
  <c r="C49" i="3"/>
  <c r="C50" i="3"/>
  <c r="C51" i="3"/>
  <c r="C52" i="3"/>
  <c r="C53" i="3"/>
  <c r="C48" i="3"/>
  <c r="BN77" i="3"/>
  <c r="AM75" i="2"/>
  <c r="BN76" i="3"/>
  <c r="BM77" i="3"/>
  <c r="BC77" i="3"/>
  <c r="AV77" i="3"/>
  <c r="AP77" i="3"/>
  <c r="AD77" i="3"/>
  <c r="D77" i="3" s="1"/>
  <c r="X77" i="3"/>
  <c r="R77" i="3"/>
  <c r="BB77" i="3" s="1"/>
  <c r="E77" i="3"/>
  <c r="BM76" i="3"/>
  <c r="BC76" i="3"/>
  <c r="AV76" i="3"/>
  <c r="AP76" i="3"/>
  <c r="AD76" i="3"/>
  <c r="X76" i="3"/>
  <c r="R76" i="3"/>
  <c r="D76" i="3" s="1"/>
  <c r="E76" i="3"/>
  <c r="BM73" i="3"/>
  <c r="BC73" i="3"/>
  <c r="AV73" i="3"/>
  <c r="AP73" i="3"/>
  <c r="AD73" i="3"/>
  <c r="X73" i="3"/>
  <c r="BH73" i="3" s="1"/>
  <c r="BH70" i="3" s="1"/>
  <c r="R73" i="3"/>
  <c r="D73" i="3" s="1"/>
  <c r="BM67" i="3"/>
  <c r="BM64" i="3" s="1"/>
  <c r="BG67" i="3"/>
  <c r="AP67" i="3"/>
  <c r="BB67" i="3" s="1"/>
  <c r="AK67" i="3"/>
  <c r="Y67" i="3"/>
  <c r="E67" i="3"/>
  <c r="D67" i="3"/>
  <c r="C67" i="3"/>
  <c r="B67" i="3"/>
  <c r="BM66" i="3"/>
  <c r="BG66" i="3"/>
  <c r="AP66" i="3"/>
  <c r="BB66" i="3" s="1"/>
  <c r="AK66" i="3"/>
  <c r="Y66" i="3"/>
  <c r="E66" i="3"/>
  <c r="D66" i="3"/>
  <c r="C66" i="3"/>
  <c r="B66" i="3"/>
  <c r="BM62" i="3"/>
  <c r="BG62" i="3"/>
  <c r="R62" i="3"/>
  <c r="E62" i="3"/>
  <c r="C62" i="3"/>
  <c r="B62" i="3"/>
  <c r="BI61" i="3"/>
  <c r="BG61" i="3"/>
  <c r="R61" i="3"/>
  <c r="E61" i="3"/>
  <c r="C61" i="3"/>
  <c r="B61" i="3"/>
  <c r="BI53" i="3"/>
  <c r="BC53" i="3"/>
  <c r="AV53" i="3"/>
  <c r="AJ53" i="3"/>
  <c r="AD53" i="3"/>
  <c r="R53" i="3"/>
  <c r="E53" i="3"/>
  <c r="D53" i="3"/>
  <c r="BI52" i="3"/>
  <c r="BC52" i="3"/>
  <c r="AV52" i="3"/>
  <c r="AJ52" i="3"/>
  <c r="AD52" i="3"/>
  <c r="R52" i="3"/>
  <c r="E52" i="3"/>
  <c r="D52" i="3"/>
  <c r="BI51" i="3"/>
  <c r="BC51" i="3"/>
  <c r="AV51" i="3"/>
  <c r="AJ51" i="3"/>
  <c r="AD51" i="3"/>
  <c r="R51" i="3"/>
  <c r="E51" i="3"/>
  <c r="D51" i="3"/>
  <c r="BI50" i="3"/>
  <c r="BC50" i="3"/>
  <c r="AV50" i="3"/>
  <c r="AJ50" i="3"/>
  <c r="AD50" i="3"/>
  <c r="R50" i="3"/>
  <c r="E50" i="3"/>
  <c r="D50" i="3"/>
  <c r="AH44" i="2"/>
  <c r="AL62" i="2"/>
  <c r="AL36" i="2"/>
  <c r="AL54" i="2"/>
  <c r="AL38" i="2"/>
  <c r="BI67" i="3" l="1"/>
  <c r="BB76" i="3"/>
  <c r="BB73" i="3"/>
  <c r="BI66" i="3"/>
  <c r="BH50" i="3"/>
  <c r="BH51" i="3"/>
  <c r="BH52" i="3"/>
  <c r="BH53" i="3"/>
  <c r="BB50" i="3"/>
  <c r="BB51" i="3"/>
  <c r="BB52" i="3"/>
  <c r="BB53" i="3"/>
  <c r="AL32" i="2" l="1"/>
  <c r="AL65" i="2" l="1"/>
  <c r="AH63" i="2"/>
  <c r="AF63" i="2"/>
  <c r="AL73" i="2"/>
  <c r="AH73" i="2"/>
  <c r="P73" i="2"/>
  <c r="S73" i="2"/>
  <c r="I74" i="2"/>
  <c r="I73" i="2" s="1"/>
  <c r="I75" i="2"/>
  <c r="C70" i="2"/>
  <c r="B70" i="2"/>
  <c r="I61" i="2"/>
  <c r="I60" i="2"/>
  <c r="AH59" i="2"/>
  <c r="AF59" i="2"/>
  <c r="I54" i="2"/>
  <c r="I58" i="2"/>
  <c r="H52" i="2"/>
  <c r="AK44" i="2"/>
  <c r="AL44" i="2"/>
  <c r="AG54" i="2"/>
  <c r="AE54" i="2"/>
  <c r="AA54" i="2"/>
  <c r="T54" i="2"/>
  <c r="O54" i="2"/>
  <c r="I40" i="2"/>
  <c r="I44" i="2"/>
  <c r="I41" i="2"/>
  <c r="T41" i="2"/>
  <c r="P41" i="2" s="1"/>
  <c r="BP42" i="1"/>
  <c r="BM42" i="1"/>
  <c r="AH41" i="2"/>
  <c r="AL63" i="2" l="1"/>
  <c r="AL56" i="2" l="1"/>
  <c r="I62" i="2" l="1"/>
  <c r="I63" i="2"/>
  <c r="I64" i="2"/>
  <c r="C65" i="2"/>
  <c r="D65" i="2"/>
  <c r="E65" i="2"/>
  <c r="F65" i="2"/>
  <c r="C64" i="2"/>
  <c r="D64" i="2"/>
  <c r="E64" i="2"/>
  <c r="F64" i="2"/>
  <c r="B65" i="2"/>
  <c r="B64" i="2"/>
  <c r="I68" i="2"/>
  <c r="T68" i="2"/>
  <c r="D71" i="2"/>
  <c r="E71" i="2"/>
  <c r="F71" i="2"/>
  <c r="C71" i="2"/>
  <c r="B71" i="2"/>
  <c r="E75" i="2"/>
  <c r="F75" i="2"/>
  <c r="D75" i="2"/>
  <c r="B74" i="2"/>
  <c r="B75" i="2"/>
  <c r="AL75" i="2"/>
  <c r="AK75" i="2"/>
  <c r="P75" i="2"/>
  <c r="K75" i="2"/>
  <c r="G75" i="2"/>
  <c r="AL74" i="2"/>
  <c r="AK74" i="2"/>
  <c r="P74" i="2"/>
  <c r="K74" i="2"/>
  <c r="G74" i="2"/>
  <c r="F74" i="2"/>
  <c r="E74" i="2"/>
  <c r="D74" i="2"/>
  <c r="AK71" i="2"/>
  <c r="P71" i="2"/>
  <c r="K71" i="2"/>
  <c r="G71" i="2"/>
  <c r="AL64" i="2"/>
  <c r="AK64" i="2"/>
  <c r="P64" i="2"/>
  <c r="K64" i="2"/>
  <c r="AK65" i="2"/>
  <c r="P65" i="2"/>
  <c r="K65" i="2"/>
  <c r="AL61" i="2"/>
  <c r="P61" i="2"/>
  <c r="O61" i="2"/>
  <c r="K61" i="2" s="1"/>
  <c r="AE61" i="2" s="1"/>
  <c r="AK61" i="2" s="1"/>
  <c r="G61" i="2"/>
  <c r="F61" i="2"/>
  <c r="E61" i="2"/>
  <c r="D61" i="2"/>
  <c r="B61" i="2"/>
  <c r="AL60" i="2"/>
  <c r="AK60" i="2"/>
  <c r="AK54" i="2" s="1"/>
  <c r="P60" i="2"/>
  <c r="K60" i="2"/>
  <c r="G60" i="2"/>
  <c r="F60" i="2"/>
  <c r="E60" i="2"/>
  <c r="D60" i="2"/>
  <c r="C60" i="2"/>
  <c r="B60" i="2"/>
  <c r="B59" i="2"/>
  <c r="T40" i="2"/>
  <c r="T39" i="2" s="1"/>
  <c r="O40" i="2"/>
  <c r="I51" i="2"/>
  <c r="I50" i="2"/>
  <c r="I48" i="2"/>
  <c r="G46" i="2"/>
  <c r="G47" i="2"/>
  <c r="G48" i="2"/>
  <c r="G49" i="2"/>
  <c r="G50" i="2"/>
  <c r="G51" i="2"/>
  <c r="B50" i="2"/>
  <c r="B49" i="2"/>
  <c r="B48" i="2"/>
  <c r="AL50" i="2"/>
  <c r="AK50" i="2"/>
  <c r="P50" i="2"/>
  <c r="K50" i="2"/>
  <c r="D50" i="2"/>
  <c r="AL49" i="2"/>
  <c r="AK49" i="2"/>
  <c r="P49" i="2"/>
  <c r="K49" i="2"/>
  <c r="D49" i="2"/>
  <c r="AL51" i="2"/>
  <c r="AK51" i="2"/>
  <c r="P51" i="2"/>
  <c r="K51" i="2"/>
  <c r="D51" i="2"/>
  <c r="C52" i="2"/>
  <c r="D52" i="2"/>
  <c r="G52" i="2"/>
  <c r="J52" i="2"/>
  <c r="L52" i="2"/>
  <c r="M52" i="2"/>
  <c r="N52" i="2"/>
  <c r="Q52" i="2"/>
  <c r="R52" i="2"/>
  <c r="U52" i="2"/>
  <c r="V52" i="2"/>
  <c r="W52" i="2"/>
  <c r="X52" i="2"/>
  <c r="Y52" i="2"/>
  <c r="Z52" i="2"/>
  <c r="AA52" i="2"/>
  <c r="AB52" i="2"/>
  <c r="AC52" i="2"/>
  <c r="AD52" i="2"/>
  <c r="AG52" i="2"/>
  <c r="AI52" i="2"/>
  <c r="AJ52" i="2"/>
  <c r="AM52" i="2"/>
  <c r="AL48" i="2"/>
  <c r="AK48" i="2"/>
  <c r="P48" i="2"/>
  <c r="K48" i="2"/>
  <c r="D48" i="2"/>
  <c r="H41" i="1"/>
  <c r="I41" i="1"/>
  <c r="I37" i="1"/>
  <c r="I53" i="1"/>
  <c r="I69" i="1"/>
  <c r="I63" i="1"/>
  <c r="P63" i="1"/>
  <c r="P74" i="1"/>
  <c r="O76" i="1"/>
  <c r="BK53" i="1"/>
  <c r="BH53" i="1"/>
  <c r="AS53" i="1"/>
  <c r="AQ53" i="1"/>
  <c r="AN53" i="1"/>
  <c r="AL53" i="1"/>
  <c r="AI53" i="1"/>
  <c r="AD53" i="1"/>
  <c r="Y53" i="1"/>
  <c r="T53" i="1"/>
  <c r="O53" i="1"/>
  <c r="H53" i="1"/>
  <c r="BQ67" i="1"/>
  <c r="BK67" i="1"/>
  <c r="BH67" i="1"/>
  <c r="BF67" i="1"/>
  <c r="BC67" i="1"/>
  <c r="BA67" i="1"/>
  <c r="AX67" i="1"/>
  <c r="AW67" i="1"/>
  <c r="AV67" i="1"/>
  <c r="AV53" i="1" s="1"/>
  <c r="AS67" i="1"/>
  <c r="AQ67" i="1"/>
  <c r="AN67" i="1"/>
  <c r="AM67" i="1"/>
  <c r="AL67" i="1"/>
  <c r="AI67" i="1"/>
  <c r="AG67" i="1"/>
  <c r="AD67" i="1"/>
  <c r="O67" i="1"/>
  <c r="I67" i="1"/>
  <c r="H67" i="1"/>
  <c r="BP63" i="1" l="1"/>
  <c r="K63" i="1"/>
  <c r="J71" i="1"/>
  <c r="K71" i="1"/>
  <c r="K74" i="1"/>
  <c r="L74" i="1"/>
  <c r="BK49" i="1"/>
  <c r="AD63" i="1"/>
  <c r="AG26" i="1"/>
  <c r="AG20" i="1" s="1"/>
  <c r="AS55" i="1"/>
  <c r="AS56" i="1"/>
  <c r="AV63" i="1"/>
  <c r="AV55" i="1"/>
  <c r="AV41" i="1"/>
  <c r="AV64" i="1" l="1"/>
  <c r="BP64" i="1" s="1"/>
  <c r="AV40" i="1"/>
  <c r="BQ51" i="1"/>
  <c r="BP51" i="1"/>
  <c r="BM51" i="1" s="1"/>
  <c r="BK51" i="1"/>
  <c r="BH51" i="1" s="1"/>
  <c r="H51" i="1" s="1"/>
  <c r="I51" i="1" s="1"/>
  <c r="O51" i="1" s="1"/>
  <c r="AX51" i="1"/>
  <c r="AS51" i="1"/>
  <c r="AN51" i="1"/>
  <c r="AI51" i="1"/>
  <c r="Y51" i="1"/>
  <c r="T51" i="1"/>
  <c r="L51" i="1"/>
  <c r="K51" i="1" s="1"/>
  <c r="BQ50" i="1"/>
  <c r="BP50" i="1"/>
  <c r="BM50" i="1" s="1"/>
  <c r="BK50" i="1"/>
  <c r="BH50" i="1" s="1"/>
  <c r="H50" i="1" s="1"/>
  <c r="I50" i="1" s="1"/>
  <c r="O50" i="1" s="1"/>
  <c r="AX50" i="1"/>
  <c r="AS50" i="1"/>
  <c r="AN50" i="1"/>
  <c r="AI50" i="1"/>
  <c r="Y50" i="1"/>
  <c r="T50" i="1"/>
  <c r="L50" i="1"/>
  <c r="K50" i="1" s="1"/>
  <c r="BM74" i="1"/>
  <c r="BP74" i="1"/>
  <c r="AS74" i="1"/>
  <c r="AV74" i="1"/>
  <c r="BQ76" i="1"/>
  <c r="BP76" i="1"/>
  <c r="BM76" i="1"/>
  <c r="BK76" i="1"/>
  <c r="BH76" i="1" s="1"/>
  <c r="H76" i="1" s="1"/>
  <c r="I76" i="1" s="1"/>
  <c r="BC76" i="1"/>
  <c r="AS76" i="1"/>
  <c r="AN76" i="1"/>
  <c r="AI76" i="1"/>
  <c r="AD76" i="1"/>
  <c r="Y76" i="1"/>
  <c r="T76" i="1"/>
  <c r="L76" i="1"/>
  <c r="P76" i="1" s="1"/>
  <c r="BQ75" i="1"/>
  <c r="BP75" i="1"/>
  <c r="BM75" i="1" s="1"/>
  <c r="BC75" i="1"/>
  <c r="AS75" i="1"/>
  <c r="AN75" i="1"/>
  <c r="AI75" i="1"/>
  <c r="AD75" i="1"/>
  <c r="W75" i="1"/>
  <c r="T75" i="1" s="1"/>
  <c r="P75" i="1"/>
  <c r="L75" i="1"/>
  <c r="K75" i="1"/>
  <c r="BQ61" i="1"/>
  <c r="BP61" i="1"/>
  <c r="BO61" i="1"/>
  <c r="BM61" i="1" s="1"/>
  <c r="BK61" i="1"/>
  <c r="BH61" i="1"/>
  <c r="BC61" i="1"/>
  <c r="AS61" i="1"/>
  <c r="AN61" i="1"/>
  <c r="AI61" i="1"/>
  <c r="AD61" i="1"/>
  <c r="Y61" i="1"/>
  <c r="T61" i="1"/>
  <c r="L61" i="1"/>
  <c r="K61" i="1" s="1"/>
  <c r="H61" i="1"/>
  <c r="I61" i="1" s="1"/>
  <c r="O61" i="1" s="1"/>
  <c r="BP45" i="1"/>
  <c r="AL63" i="1"/>
  <c r="AI69" i="1"/>
  <c r="AL69" i="1"/>
  <c r="AL55" i="1"/>
  <c r="AL41" i="1"/>
  <c r="BQ71" i="1"/>
  <c r="BP71" i="1"/>
  <c r="BM71" i="1" s="1"/>
  <c r="BK71" i="1"/>
  <c r="BH71" i="1" s="1"/>
  <c r="H71" i="1" s="1"/>
  <c r="BC71" i="1"/>
  <c r="AS71" i="1"/>
  <c r="AN71" i="1"/>
  <c r="AI71" i="1"/>
  <c r="AD71" i="1"/>
  <c r="Y71" i="1"/>
  <c r="T71" i="1"/>
  <c r="Q71" i="1"/>
  <c r="R71" i="1" s="1"/>
  <c r="P71" i="1"/>
  <c r="L71" i="1"/>
  <c r="H72" i="1"/>
  <c r="I72" i="1" s="1"/>
  <c r="L72" i="1"/>
  <c r="T72" i="1"/>
  <c r="Y72" i="1"/>
  <c r="AD72" i="1"/>
  <c r="AI72" i="1"/>
  <c r="AN72" i="1"/>
  <c r="AS72" i="1"/>
  <c r="BC72" i="1"/>
  <c r="BH72" i="1"/>
  <c r="BK72" i="1"/>
  <c r="BM72" i="1"/>
  <c r="BM69" i="1" s="1"/>
  <c r="BM67" i="1" s="1"/>
  <c r="BM53" i="1" s="1"/>
  <c r="BP72" i="1"/>
  <c r="BP69" i="1" s="1"/>
  <c r="BP67" i="1" s="1"/>
  <c r="BP53" i="1" s="1"/>
  <c r="BQ72" i="1"/>
  <c r="BQ65" i="1"/>
  <c r="BP65" i="1"/>
  <c r="BM65" i="1" s="1"/>
  <c r="BK65" i="1"/>
  <c r="BH65" i="1" s="1"/>
  <c r="H65" i="1" s="1"/>
  <c r="I65" i="1" s="1"/>
  <c r="O65" i="1" s="1"/>
  <c r="BC65" i="1"/>
  <c r="AS65" i="1"/>
  <c r="AN65" i="1"/>
  <c r="AI65" i="1"/>
  <c r="AD65" i="1"/>
  <c r="Y65" i="1"/>
  <c r="T65" i="1"/>
  <c r="L65" i="1"/>
  <c r="P65" i="1" s="1"/>
  <c r="K66" i="1"/>
  <c r="L66" i="1"/>
  <c r="P66" i="1"/>
  <c r="T66" i="1"/>
  <c r="Y66" i="1"/>
  <c r="AD66" i="1"/>
  <c r="AI66" i="1"/>
  <c r="AN66" i="1"/>
  <c r="AS66" i="1"/>
  <c r="BC66" i="1"/>
  <c r="BK66" i="1"/>
  <c r="BH66" i="1" s="1"/>
  <c r="H66" i="1" s="1"/>
  <c r="I66" i="1" s="1"/>
  <c r="O66" i="1" s="1"/>
  <c r="BM66" i="1"/>
  <c r="BP66" i="1"/>
  <c r="BQ66" i="1"/>
  <c r="BQ60" i="1"/>
  <c r="BP60" i="1"/>
  <c r="BO60" i="1"/>
  <c r="BM60" i="1" s="1"/>
  <c r="BK60" i="1"/>
  <c r="BH60" i="1"/>
  <c r="H60" i="1" s="1"/>
  <c r="I60" i="1" s="1"/>
  <c r="O60" i="1" s="1"/>
  <c r="BC60" i="1"/>
  <c r="AX60" i="1"/>
  <c r="AS60" i="1"/>
  <c r="AN60" i="1"/>
  <c r="AI60" i="1"/>
  <c r="AD60" i="1"/>
  <c r="Y60" i="1"/>
  <c r="T60" i="1"/>
  <c r="P60" i="1"/>
  <c r="L60" i="1"/>
  <c r="K60" i="1"/>
  <c r="BQ49" i="1"/>
  <c r="BP49" i="1"/>
  <c r="BM49" i="1" s="1"/>
  <c r="BH49" i="1"/>
  <c r="H49" i="1" s="1"/>
  <c r="I49" i="1" s="1"/>
  <c r="O49" i="1" s="1"/>
  <c r="AX49" i="1"/>
  <c r="AS49" i="1"/>
  <c r="AN49" i="1"/>
  <c r="AI49" i="1"/>
  <c r="Y49" i="1"/>
  <c r="T49" i="1"/>
  <c r="L49" i="1"/>
  <c r="K49" i="1" s="1"/>
  <c r="L52" i="1"/>
  <c r="K52" i="1" s="1"/>
  <c r="T52" i="1"/>
  <c r="Y52" i="1"/>
  <c r="AI52" i="1"/>
  <c r="AN52" i="1"/>
  <c r="AS52" i="1"/>
  <c r="AX52" i="1"/>
  <c r="BK52" i="1"/>
  <c r="BH52" i="1" s="1"/>
  <c r="H52" i="1" s="1"/>
  <c r="I52" i="1" s="1"/>
  <c r="O52" i="1" s="1"/>
  <c r="BP52" i="1"/>
  <c r="BM52" i="1" s="1"/>
  <c r="BQ52" i="1"/>
  <c r="BQ48" i="1"/>
  <c r="BP48" i="1"/>
  <c r="BM48" i="1" s="1"/>
  <c r="BK48" i="1"/>
  <c r="BH48" i="1" s="1"/>
  <c r="H48" i="1" s="1"/>
  <c r="I48" i="1" s="1"/>
  <c r="O48" i="1" s="1"/>
  <c r="AX48" i="1"/>
  <c r="AS48" i="1"/>
  <c r="AN48" i="1"/>
  <c r="AI48" i="1"/>
  <c r="Y48" i="1"/>
  <c r="T48" i="1"/>
  <c r="L48" i="1"/>
  <c r="K48" i="1" s="1"/>
  <c r="L67" i="1" l="1"/>
  <c r="K72" i="1"/>
  <c r="P72" i="1"/>
  <c r="P69" i="1" s="1"/>
  <c r="P67" i="1" s="1"/>
  <c r="BK75" i="1"/>
  <c r="BH75" i="1" s="1"/>
  <c r="P51" i="1"/>
  <c r="P50" i="1"/>
  <c r="K76" i="1"/>
  <c r="P61" i="1"/>
  <c r="O71" i="1"/>
  <c r="I71" i="1"/>
  <c r="O72" i="1"/>
  <c r="K65" i="1"/>
  <c r="P49" i="1"/>
  <c r="P52" i="1"/>
  <c r="P48" i="1"/>
  <c r="AG63" i="1"/>
  <c r="AQ63" i="1"/>
  <c r="BK59" i="1"/>
  <c r="K69" i="1" l="1"/>
  <c r="K67" i="1" s="1"/>
  <c r="K53" i="1" s="1"/>
  <c r="J72" i="1"/>
  <c r="Q72" i="1" s="1"/>
  <c r="R72" i="1" s="1"/>
  <c r="H75" i="1"/>
  <c r="I75" i="1" s="1"/>
  <c r="O75" i="1" s="1"/>
  <c r="BN47" i="3" l="1"/>
  <c r="BK39" i="1" l="1"/>
  <c r="BI59" i="3" l="1"/>
  <c r="BI63" i="3"/>
  <c r="BI58" i="3"/>
  <c r="BI48" i="3"/>
  <c r="BI49" i="3"/>
  <c r="BI44" i="3"/>
  <c r="BI45" i="3"/>
  <c r="BI46" i="3"/>
  <c r="BI47" i="3"/>
  <c r="BI43" i="3"/>
  <c r="BM58" i="3"/>
  <c r="BM59" i="3"/>
  <c r="BM57" i="3"/>
  <c r="L42" i="3"/>
  <c r="BC44" i="3"/>
  <c r="BC45" i="3"/>
  <c r="BC46" i="3"/>
  <c r="BC47" i="3"/>
  <c r="BC48" i="3"/>
  <c r="BC49" i="3"/>
  <c r="BC43" i="3"/>
  <c r="BC42" i="3" s="1"/>
  <c r="K41" i="3"/>
  <c r="F41" i="3"/>
  <c r="K38" i="3"/>
  <c r="H62" i="2" l="1"/>
  <c r="H68" i="2"/>
  <c r="AB40" i="2"/>
  <c r="AK58" i="2"/>
  <c r="AK43" i="2" l="1"/>
  <c r="R36" i="2"/>
  <c r="K63" i="2"/>
  <c r="O68" i="2"/>
  <c r="O66" i="2" s="1"/>
  <c r="Q12" i="2" l="1"/>
  <c r="BG60" i="3" l="1"/>
  <c r="BG56" i="3" s="1"/>
  <c r="BM60" i="3"/>
  <c r="BM63" i="3"/>
  <c r="BM56" i="3" s="1"/>
  <c r="BG65" i="3"/>
  <c r="BG64" i="3" s="1"/>
  <c r="BM65" i="3"/>
  <c r="AC70" i="3"/>
  <c r="BC65" i="3"/>
  <c r="BC64" i="3" s="1"/>
  <c r="AE56" i="3"/>
  <c r="AI64" i="3" l="1"/>
  <c r="AE64" i="3"/>
  <c r="G56" i="3" l="1"/>
  <c r="G54" i="3" s="1"/>
  <c r="G27" i="3" s="1"/>
  <c r="K56" i="3"/>
  <c r="K54" i="3" s="1"/>
  <c r="F38" i="3"/>
  <c r="L64" i="3"/>
  <c r="L54" i="3" s="1"/>
  <c r="L38" i="3"/>
  <c r="E39" i="3"/>
  <c r="S64" i="3"/>
  <c r="W64" i="3"/>
  <c r="Q38" i="3"/>
  <c r="Q34" i="3" s="1"/>
  <c r="M38" i="3"/>
  <c r="F42" i="3"/>
  <c r="L41" i="3"/>
  <c r="M42" i="3"/>
  <c r="M41" i="3" s="1"/>
  <c r="K64" i="3"/>
  <c r="G64" i="3"/>
  <c r="Q64" i="3"/>
  <c r="M64" i="3"/>
  <c r="M54" i="3" s="1"/>
  <c r="M34" i="3" l="1"/>
  <c r="Q27" i="3"/>
  <c r="L34" i="3"/>
  <c r="M27" i="3"/>
  <c r="L27" i="3"/>
  <c r="AW68" i="3"/>
  <c r="AM9" i="2" l="1"/>
  <c r="AE66" i="2" l="1"/>
  <c r="AF66" i="2"/>
  <c r="AF52" i="2" s="1"/>
  <c r="AB39" i="2"/>
  <c r="L62" i="1"/>
  <c r="K62" i="1" s="1"/>
  <c r="L59" i="1"/>
  <c r="K59" i="1" s="1"/>
  <c r="L57" i="1"/>
  <c r="P57" i="1" s="1"/>
  <c r="L58" i="1"/>
  <c r="P58" i="1" s="1"/>
  <c r="L56" i="1"/>
  <c r="P56" i="1" s="1"/>
  <c r="L47" i="1"/>
  <c r="P47" i="1" s="1"/>
  <c r="L46" i="1"/>
  <c r="P46" i="1" s="1"/>
  <c r="L42" i="1"/>
  <c r="P42" i="1" s="1"/>
  <c r="L43" i="1"/>
  <c r="K43" i="1" s="1"/>
  <c r="L39" i="1"/>
  <c r="P39" i="1" s="1"/>
  <c r="BF69" i="1"/>
  <c r="BB69" i="1"/>
  <c r="BA69" i="1"/>
  <c r="AX69" i="1"/>
  <c r="AW69" i="1"/>
  <c r="BP62" i="1"/>
  <c r="BP57" i="1"/>
  <c r="BP58" i="1"/>
  <c r="BP59" i="1"/>
  <c r="BP56" i="1"/>
  <c r="BP47" i="1"/>
  <c r="BP43" i="1"/>
  <c r="BP44" i="1"/>
  <c r="BP46" i="1"/>
  <c r="AL40" i="1"/>
  <c r="AM55" i="1"/>
  <c r="P43" i="1" l="1"/>
  <c r="P59" i="1"/>
  <c r="P62" i="1"/>
  <c r="K46" i="1"/>
  <c r="L55" i="1"/>
  <c r="K47" i="1"/>
  <c r="K58" i="1"/>
  <c r="P53" i="1"/>
  <c r="K56" i="1"/>
  <c r="K57" i="1"/>
  <c r="K42" i="1"/>
  <c r="BP41" i="1"/>
  <c r="BP55" i="1"/>
  <c r="P55" i="1" l="1"/>
  <c r="K55" i="1"/>
  <c r="AM42" i="2" l="1"/>
  <c r="E56" i="3" l="1"/>
  <c r="BN59" i="3"/>
  <c r="C63" i="3"/>
  <c r="B63" i="3"/>
  <c r="BM72" i="3" l="1"/>
  <c r="BC72" i="3"/>
  <c r="AV72" i="3"/>
  <c r="AP72" i="3"/>
  <c r="AD72" i="3"/>
  <c r="X72" i="3"/>
  <c r="R72" i="3"/>
  <c r="BB72" i="3" l="1"/>
  <c r="D72" i="3"/>
  <c r="BH72" i="3"/>
  <c r="AS64" i="1" l="1"/>
  <c r="AS63" i="1" s="1"/>
  <c r="L64" i="1"/>
  <c r="AL70" i="2"/>
  <c r="AK70" i="2"/>
  <c r="P70" i="2"/>
  <c r="K70" i="2"/>
  <c r="G70" i="2"/>
  <c r="F70" i="2"/>
  <c r="E70" i="2"/>
  <c r="D70" i="2"/>
  <c r="P64" i="1" l="1"/>
  <c r="K64" i="1"/>
  <c r="AL69" i="2"/>
  <c r="AL68" i="2" s="1"/>
  <c r="AL59" i="2"/>
  <c r="AL57" i="2"/>
  <c r="AL58" i="2"/>
  <c r="AL55" i="2"/>
  <c r="AL46" i="2"/>
  <c r="AL47" i="2"/>
  <c r="AL45" i="2"/>
  <c r="AL43" i="2"/>
  <c r="AL42" i="2"/>
  <c r="AL41" i="2"/>
  <c r="AI40" i="2"/>
  <c r="AG40" i="2"/>
  <c r="AG39" i="2" s="1"/>
  <c r="AE40" i="2"/>
  <c r="AA40" i="2"/>
  <c r="AA39" i="2" s="1"/>
  <c r="P59" i="2"/>
  <c r="O59" i="2"/>
  <c r="K59" i="2" s="1"/>
  <c r="AE59" i="2" s="1"/>
  <c r="AE52" i="2" s="1"/>
  <c r="AI54" i="2"/>
  <c r="AJ54" i="2"/>
  <c r="AJ68" i="2"/>
  <c r="AJ66" i="2" s="1"/>
  <c r="AH66" i="2"/>
  <c r="AH52" i="2" s="1"/>
  <c r="T66" i="2"/>
  <c r="T52" i="2" s="1"/>
  <c r="G59" i="2"/>
  <c r="E59" i="2"/>
  <c r="F59" i="2"/>
  <c r="D59" i="2"/>
  <c r="D58" i="2"/>
  <c r="AX62" i="1"/>
  <c r="BC62" i="1"/>
  <c r="BK62" i="1"/>
  <c r="BH62" i="1" s="1"/>
  <c r="H62" i="1" s="1"/>
  <c r="I62" i="1" s="1"/>
  <c r="O62" i="1" s="1"/>
  <c r="BO62" i="1"/>
  <c r="BQ62" i="1"/>
  <c r="AS62" i="1"/>
  <c r="AN62" i="1"/>
  <c r="AD62" i="1"/>
  <c r="AI62" i="1"/>
  <c r="Y62" i="1"/>
  <c r="T62" i="1"/>
  <c r="BH74" i="1"/>
  <c r="AS57" i="1"/>
  <c r="AS58" i="1"/>
  <c r="AW63" i="1"/>
  <c r="AW55" i="1"/>
  <c r="AW41" i="1"/>
  <c r="AW40" i="1" s="1"/>
  <c r="BQ57" i="1"/>
  <c r="BQ58" i="1"/>
  <c r="BQ59" i="1"/>
  <c r="BQ56" i="1"/>
  <c r="BM56" i="1" s="1"/>
  <c r="BQ46" i="1"/>
  <c r="BQ47" i="1"/>
  <c r="BQ43" i="1"/>
  <c r="BQ44" i="1"/>
  <c r="BQ45" i="1"/>
  <c r="BQ42" i="1"/>
  <c r="BQ70" i="1"/>
  <c r="BQ69" i="1" s="1"/>
  <c r="BQ64" i="1"/>
  <c r="BQ63" i="1" s="1"/>
  <c r="AX55" i="1"/>
  <c r="AI64" i="1"/>
  <c r="AI63" i="1" s="1"/>
  <c r="AM63" i="1"/>
  <c r="AI59" i="1"/>
  <c r="BC70" i="1"/>
  <c r="BC69" i="1" s="1"/>
  <c r="BP70" i="1"/>
  <c r="BK70" i="1"/>
  <c r="AM40" i="1"/>
  <c r="AI58" i="1"/>
  <c r="AK59" i="2" l="1"/>
  <c r="R63" i="3"/>
  <c r="AK40" i="2"/>
  <c r="AK39" i="2" s="1"/>
  <c r="AW53" i="1"/>
  <c r="BQ55" i="1"/>
  <c r="BM62" i="1"/>
  <c r="BM64" i="1"/>
  <c r="BM63" i="1" s="1"/>
  <c r="AM53" i="1"/>
  <c r="BM70" i="1"/>
  <c r="BQ53" i="1" l="1"/>
  <c r="AI46" i="1"/>
  <c r="AG41" i="1"/>
  <c r="AI56" i="1" l="1"/>
  <c r="AD59" i="1"/>
  <c r="AD56" i="1"/>
  <c r="AD58" i="1"/>
  <c r="AG55" i="1"/>
  <c r="BK56" i="1"/>
  <c r="BK42" i="1"/>
  <c r="BK43" i="1"/>
  <c r="BK44" i="1"/>
  <c r="BK45" i="1"/>
  <c r="BK46" i="1"/>
  <c r="BK47" i="1"/>
  <c r="BK54" i="1"/>
  <c r="BH54" i="1" s="1"/>
  <c r="BK57" i="1"/>
  <c r="BK58" i="1"/>
  <c r="BH58" i="1" s="1"/>
  <c r="H58" i="1" s="1"/>
  <c r="I58" i="1" s="1"/>
  <c r="O58" i="1" s="1"/>
  <c r="BH59" i="1"/>
  <c r="H59" i="1" s="1"/>
  <c r="I59" i="1" s="1"/>
  <c r="O59" i="1" s="1"/>
  <c r="BK64" i="1"/>
  <c r="BK63" i="1" s="1"/>
  <c r="BK55" i="1" l="1"/>
  <c r="BH56" i="1"/>
  <c r="H56" i="1" s="1"/>
  <c r="BH64" i="1"/>
  <c r="BK41" i="1"/>
  <c r="BK69" i="1"/>
  <c r="BH70" i="1"/>
  <c r="AB63" i="1"/>
  <c r="Y70" i="1"/>
  <c r="Y69" i="1" s="1"/>
  <c r="AC69" i="1"/>
  <c r="AB69" i="1"/>
  <c r="AC63" i="1"/>
  <c r="Y64" i="1"/>
  <c r="Y63" i="1" s="1"/>
  <c r="Y59" i="1"/>
  <c r="Y58" i="1"/>
  <c r="Y57" i="1"/>
  <c r="Y56" i="1"/>
  <c r="AC53" i="1"/>
  <c r="AB55" i="1"/>
  <c r="W55" i="1"/>
  <c r="Y47" i="1"/>
  <c r="Y46" i="1"/>
  <c r="Y45" i="1"/>
  <c r="Y44" i="1"/>
  <c r="Y43" i="1"/>
  <c r="Y42" i="1"/>
  <c r="AB41" i="1"/>
  <c r="AB40" i="1" s="1"/>
  <c r="AC41" i="1"/>
  <c r="AC40" i="1" s="1"/>
  <c r="H64" i="1" l="1"/>
  <c r="H63" i="1" s="1"/>
  <c r="BH63" i="1"/>
  <c r="BH69" i="1"/>
  <c r="H70" i="1"/>
  <c r="AB53" i="1"/>
  <c r="Y55" i="1"/>
  <c r="Y41" i="1"/>
  <c r="Y40" i="1" s="1"/>
  <c r="I64" i="1" l="1"/>
  <c r="I70" i="1"/>
  <c r="H69" i="1"/>
  <c r="O70" i="1"/>
  <c r="O69" i="1" s="1"/>
  <c r="AB37" i="1"/>
  <c r="AB33" i="1" s="1"/>
  <c r="AE37" i="1"/>
  <c r="AC37" i="1"/>
  <c r="AC33" i="1" s="1"/>
  <c r="AC26" i="1" s="1"/>
  <c r="AC20" i="1" s="1"/>
  <c r="AA26" i="1"/>
  <c r="Z26" i="1"/>
  <c r="AC25" i="1"/>
  <c r="AB25" i="1"/>
  <c r="AA25" i="1"/>
  <c r="Z25" i="1"/>
  <c r="Y25" i="1"/>
  <c r="AC24" i="1"/>
  <c r="AB24" i="1"/>
  <c r="AA24" i="1"/>
  <c r="Z24" i="1"/>
  <c r="Y24" i="1"/>
  <c r="AC23" i="1"/>
  <c r="AB23" i="1"/>
  <c r="AA23" i="1"/>
  <c r="Z23" i="1"/>
  <c r="Y23" i="1"/>
  <c r="X69" i="1"/>
  <c r="W69" i="1"/>
  <c r="X63" i="1"/>
  <c r="X53" i="1"/>
  <c r="X41" i="1"/>
  <c r="X40" i="1" s="1"/>
  <c r="AB26" i="1" l="1"/>
  <c r="AB20" i="1" s="1"/>
  <c r="BH45" i="1"/>
  <c r="H45" i="1" s="1"/>
  <c r="I45" i="1" s="1"/>
  <c r="O45" i="1" s="1"/>
  <c r="BH46" i="1"/>
  <c r="H46" i="1" s="1"/>
  <c r="I46" i="1" s="1"/>
  <c r="O46" i="1" s="1"/>
  <c r="BH47" i="1"/>
  <c r="H47" i="1" s="1"/>
  <c r="I47" i="1" s="1"/>
  <c r="O47" i="1" s="1"/>
  <c r="W63" i="1"/>
  <c r="W53" i="1"/>
  <c r="AN70" i="1"/>
  <c r="AN69" i="1" s="1"/>
  <c r="AQ69" i="1"/>
  <c r="AN54" i="1"/>
  <c r="AN58" i="1"/>
  <c r="AN59" i="1"/>
  <c r="AN64" i="1"/>
  <c r="AN63" i="1" s="1"/>
  <c r="AN57" i="1"/>
  <c r="AN56" i="1"/>
  <c r="AQ41" i="1"/>
  <c r="AD39" i="1"/>
  <c r="AD54" i="1"/>
  <c r="AG69" i="1"/>
  <c r="AD70" i="1"/>
  <c r="AD69" i="1" s="1"/>
  <c r="AD64" i="1"/>
  <c r="Y38" i="1"/>
  <c r="Y39" i="1"/>
  <c r="W37" i="1"/>
  <c r="T39" i="1"/>
  <c r="T70" i="1"/>
  <c r="T69" i="1" s="1"/>
  <c r="T64" i="1"/>
  <c r="T63" i="1" s="1"/>
  <c r="T57" i="1"/>
  <c r="T58" i="1"/>
  <c r="T59" i="1"/>
  <c r="T56" i="1"/>
  <c r="W41" i="1"/>
  <c r="W40" i="1" s="1"/>
  <c r="T38" i="1"/>
  <c r="T46" i="1"/>
  <c r="T47" i="1"/>
  <c r="AD42" i="1"/>
  <c r="T45" i="1"/>
  <c r="T44" i="1"/>
  <c r="T43" i="1"/>
  <c r="T42" i="1"/>
  <c r="T37" i="1" l="1"/>
  <c r="AN55" i="1"/>
  <c r="W33" i="1"/>
  <c r="W26" i="1" s="1"/>
  <c r="W20" i="1" s="1"/>
  <c r="Y37" i="1"/>
  <c r="Y33" i="1" s="1"/>
  <c r="Y26" i="1" s="1"/>
  <c r="Y20" i="1" s="1"/>
  <c r="T41" i="1"/>
  <c r="T40" i="1" s="1"/>
  <c r="T33" i="1" s="1"/>
  <c r="T55" i="1"/>
  <c r="T26" i="1" l="1"/>
  <c r="T20" i="1" s="1"/>
  <c r="R47" i="3" l="1"/>
  <c r="AD47" i="3"/>
  <c r="AJ47" i="3"/>
  <c r="AV47" i="3"/>
  <c r="C47" i="3"/>
  <c r="D46" i="3"/>
  <c r="R46" i="3"/>
  <c r="BB46" i="3" s="1"/>
  <c r="BH46" i="3"/>
  <c r="B47" i="3"/>
  <c r="G45" i="2"/>
  <c r="K45" i="2"/>
  <c r="P45" i="2"/>
  <c r="AK45" i="2"/>
  <c r="C45" i="2"/>
  <c r="B45" i="2"/>
  <c r="BB47" i="3" l="1"/>
  <c r="BH47" i="3"/>
  <c r="BC46" i="1"/>
  <c r="AX46" i="1"/>
  <c r="AS46" i="1"/>
  <c r="AD46" i="1" l="1"/>
  <c r="X64" i="3" l="1"/>
  <c r="S20" i="2" l="1"/>
  <c r="P20" i="2" s="1"/>
  <c r="BH57" i="1"/>
  <c r="AJ40" i="2"/>
  <c r="BH55" i="1" l="1"/>
  <c r="H57" i="1"/>
  <c r="AK41" i="2"/>
  <c r="BF41" i="1"/>
  <c r="AC21" i="2"/>
  <c r="AD21" i="2"/>
  <c r="AC22" i="2"/>
  <c r="AD22" i="2"/>
  <c r="AC23" i="2"/>
  <c r="AD23" i="2"/>
  <c r="AC24" i="2"/>
  <c r="AD24" i="2"/>
  <c r="AC36" i="2"/>
  <c r="AC32" i="2" s="1"/>
  <c r="AC25" i="2" s="1"/>
  <c r="AC19" i="2" s="1"/>
  <c r="AD36" i="2"/>
  <c r="AD32" i="2" s="1"/>
  <c r="AD25" i="2" s="1"/>
  <c r="AD19" i="2" s="1"/>
  <c r="AC62" i="2"/>
  <c r="AC20" i="2" s="1"/>
  <c r="AD62" i="2"/>
  <c r="AD20" i="2" s="1"/>
  <c r="H55" i="1" l="1"/>
  <c r="H56" i="2"/>
  <c r="O56" i="2" l="1"/>
  <c r="H54" i="2"/>
  <c r="AD38" i="1"/>
  <c r="AD37" i="1" s="1"/>
  <c r="E57" i="3" l="1"/>
  <c r="AW42" i="3"/>
  <c r="AE42" i="3"/>
  <c r="AV48" i="3"/>
  <c r="AV49" i="3"/>
  <c r="AJ48" i="3"/>
  <c r="AJ49" i="3"/>
  <c r="AD48" i="3"/>
  <c r="AD49" i="3"/>
  <c r="R48" i="3"/>
  <c r="R49" i="3"/>
  <c r="D48" i="3"/>
  <c r="D49" i="3"/>
  <c r="E60" i="3"/>
  <c r="C60" i="3"/>
  <c r="B60" i="3"/>
  <c r="BB49" i="3" l="1"/>
  <c r="BB48" i="3"/>
  <c r="AG62" i="2"/>
  <c r="AH39" i="2"/>
  <c r="AJ39" i="2"/>
  <c r="P47" i="2"/>
  <c r="P46" i="2"/>
  <c r="AK46" i="2"/>
  <c r="AK47" i="2"/>
  <c r="P58" i="2"/>
  <c r="K58" i="2" l="1"/>
  <c r="K46" i="2"/>
  <c r="K47" i="2"/>
  <c r="E58" i="2"/>
  <c r="F58" i="2"/>
  <c r="G58" i="2"/>
  <c r="B58" i="2"/>
  <c r="C58" i="2"/>
  <c r="AF39" i="2" l="1"/>
  <c r="R60" i="3"/>
  <c r="BH49" i="3"/>
  <c r="E48" i="3"/>
  <c r="E49" i="3"/>
  <c r="D46" i="2"/>
  <c r="D47" i="2"/>
  <c r="P37" i="1"/>
  <c r="BH48" i="3" l="1"/>
  <c r="AL37" i="1"/>
  <c r="AL33" i="1" s="1"/>
  <c r="BO59" i="1"/>
  <c r="BM59" i="1" s="1"/>
  <c r="BC59" i="1"/>
  <c r="AS59" i="1"/>
  <c r="AX47" i="1"/>
  <c r="AS47" i="1"/>
  <c r="AN47" i="1"/>
  <c r="AS45" i="1"/>
  <c r="AI47" i="1" l="1"/>
  <c r="BM47" i="1" l="1"/>
  <c r="BA64" i="3" l="1"/>
  <c r="AW64" i="3" l="1"/>
  <c r="D39" i="3"/>
  <c r="AU38" i="3"/>
  <c r="AQ38" i="3"/>
  <c r="AQ34" i="3" s="1"/>
  <c r="BG39" i="3"/>
  <c r="BG40" i="3"/>
  <c r="AK56" i="2" l="1"/>
  <c r="O57" i="2"/>
  <c r="K38" i="2"/>
  <c r="P69" i="2"/>
  <c r="P68" i="2" s="1"/>
  <c r="P63" i="2"/>
  <c r="P56" i="2"/>
  <c r="P55" i="2"/>
  <c r="E46" i="3"/>
  <c r="K44" i="2" l="1"/>
  <c r="F37" i="1"/>
  <c r="P44" i="2" l="1"/>
  <c r="P40" i="2"/>
  <c r="BC39" i="3"/>
  <c r="BC58" i="1"/>
  <c r="BC57" i="1"/>
  <c r="BM43" i="1" l="1"/>
  <c r="E20" i="1" l="1"/>
  <c r="BF55" i="1" l="1"/>
  <c r="Q53" i="1" l="1"/>
  <c r="R53" i="1"/>
  <c r="V26" i="1"/>
  <c r="U26" i="1"/>
  <c r="BK40" i="1" l="1"/>
  <c r="BA37" i="1"/>
  <c r="BC64" i="1" l="1"/>
  <c r="BC63" i="1" s="1"/>
  <c r="AS70" i="1"/>
  <c r="BF63" i="1"/>
  <c r="BF53" i="1" s="1"/>
  <c r="AS69" i="1" l="1"/>
  <c r="BC56" i="1"/>
  <c r="BC55" i="1" s="1"/>
  <c r="BC53" i="1" s="1"/>
  <c r="BP39" i="1" l="1"/>
  <c r="BC45" i="1"/>
  <c r="BC44" i="1"/>
  <c r="BC43" i="1"/>
  <c r="BC42" i="1"/>
  <c r="L37" i="1" l="1"/>
  <c r="L44" i="1" l="1"/>
  <c r="P44" i="1" l="1"/>
  <c r="K44" i="1"/>
  <c r="X71" i="3"/>
  <c r="AK42" i="2"/>
  <c r="X41" i="3" l="1"/>
  <c r="E41" i="3" s="1"/>
  <c r="BG38" i="3"/>
  <c r="AI38" i="3"/>
  <c r="W38" i="3"/>
  <c r="B40" i="3" l="1"/>
  <c r="N36" i="2" l="1"/>
  <c r="I56" i="1"/>
  <c r="I57" i="1"/>
  <c r="O57" i="1" s="1"/>
  <c r="O56" i="1" l="1"/>
  <c r="O55" i="1" s="1"/>
  <c r="I55" i="1"/>
  <c r="BH64" i="3"/>
  <c r="D23" i="10" l="1"/>
  <c r="AJ38" i="3" l="1"/>
  <c r="BM44" i="1" l="1"/>
  <c r="BF40" i="1" l="1"/>
  <c r="AV37" i="1" l="1"/>
  <c r="BI41" i="3" l="1"/>
  <c r="BM71" i="3"/>
  <c r="BM70" i="3" s="1"/>
  <c r="R38" i="3"/>
  <c r="X38" i="3"/>
  <c r="AP38" i="3"/>
  <c r="AV38" i="3"/>
  <c r="BH38" i="3"/>
  <c r="W54" i="3"/>
  <c r="AJ62" i="2"/>
  <c r="AI62" i="2"/>
  <c r="AE62" i="2"/>
  <c r="AB62" i="2"/>
  <c r="AA62" i="2"/>
  <c r="Z62" i="2"/>
  <c r="Y62" i="2"/>
  <c r="X62" i="2"/>
  <c r="W62" i="2"/>
  <c r="V62" i="2"/>
  <c r="U62" i="2"/>
  <c r="R62" i="2"/>
  <c r="Q62" i="2"/>
  <c r="O62" i="2"/>
  <c r="N62" i="2"/>
  <c r="M62" i="2"/>
  <c r="L62" i="2"/>
  <c r="K62" i="2"/>
  <c r="J62" i="2"/>
  <c r="P62" i="2" l="1"/>
  <c r="X34" i="3"/>
  <c r="BL56" i="3" l="1"/>
  <c r="BK56" i="3"/>
  <c r="BG54" i="3"/>
  <c r="BA56" i="3"/>
  <c r="BA54" i="3" s="1"/>
  <c r="AW56" i="3"/>
  <c r="AW54" i="3" s="1"/>
  <c r="AU56" i="3"/>
  <c r="AU54" i="3" s="1"/>
  <c r="AQ56" i="3"/>
  <c r="AQ54" i="3" s="1"/>
  <c r="AI56" i="3"/>
  <c r="AI54" i="3" s="1"/>
  <c r="AI27" i="3" s="1"/>
  <c r="AE54" i="3"/>
  <c r="BC59" i="3"/>
  <c r="C59" i="3"/>
  <c r="B59" i="3"/>
  <c r="K57" i="2"/>
  <c r="AE57" i="2" s="1"/>
  <c r="AK57" i="2" s="1"/>
  <c r="I57" i="2"/>
  <c r="G57" i="2"/>
  <c r="F57" i="2"/>
  <c r="E57" i="2"/>
  <c r="D57" i="2"/>
  <c r="C57" i="2"/>
  <c r="B57" i="2"/>
  <c r="E59" i="3" l="1"/>
  <c r="R59" i="3"/>
  <c r="BO58" i="1"/>
  <c r="BM58" i="1" s="1"/>
  <c r="P57" i="2"/>
  <c r="P54" i="2" s="1"/>
  <c r="P66" i="2" l="1"/>
  <c r="P52" i="2" s="1"/>
  <c r="AO70" i="3"/>
  <c r="AO68" i="3" s="1"/>
  <c r="AC64" i="3"/>
  <c r="S42" i="3" l="1"/>
  <c r="S41" i="3" s="1"/>
  <c r="AK70" i="3"/>
  <c r="AK65" i="3"/>
  <c r="Y65" i="3"/>
  <c r="BM68" i="3"/>
  <c r="BM54" i="3" s="1"/>
  <c r="AJ68" i="3"/>
  <c r="AJ54" i="3" s="1"/>
  <c r="AJ27" i="3" s="1"/>
  <c r="X68" i="3"/>
  <c r="X54" i="3" s="1"/>
  <c r="X27" i="3" s="1"/>
  <c r="S70" i="3"/>
  <c r="Y42" i="3"/>
  <c r="BO57" i="1"/>
  <c r="BM57" i="1" s="1"/>
  <c r="BI65" i="3" l="1"/>
  <c r="BM55" i="1"/>
  <c r="AJ41" i="3"/>
  <c r="AV42" i="3"/>
  <c r="BH43" i="3"/>
  <c r="BH44" i="3"/>
  <c r="BH45" i="3"/>
  <c r="Y41" i="3"/>
  <c r="AL66" i="2"/>
  <c r="AL52" i="2" s="1"/>
  <c r="AL25" i="2" s="1"/>
  <c r="AL19" i="2" s="1"/>
  <c r="M40" i="2"/>
  <c r="M39" i="2" s="1"/>
  <c r="K34" i="3"/>
  <c r="K27" i="3" s="1"/>
  <c r="BH42" i="3" l="1"/>
  <c r="BH41" i="3" s="1"/>
  <c r="BH34" i="3"/>
  <c r="AJ34" i="3"/>
  <c r="AV41" i="3"/>
  <c r="AV34" i="3" s="1"/>
  <c r="AC68" i="3"/>
  <c r="AC54" i="3" s="1"/>
  <c r="B71" i="3" l="1"/>
  <c r="AO38" i="3"/>
  <c r="AC38" i="3"/>
  <c r="Y70" i="3" l="1"/>
  <c r="Y68" i="3" s="1"/>
  <c r="N32" i="2"/>
  <c r="O36" i="2"/>
  <c r="M36" i="2"/>
  <c r="M32" i="2" s="1"/>
  <c r="H66" i="2" l="1"/>
  <c r="AG66" i="2"/>
  <c r="I20" i="2"/>
  <c r="I23" i="2"/>
  <c r="BC41" i="1" l="1"/>
  <c r="BC40" i="1" s="1"/>
  <c r="K41" i="2" l="1"/>
  <c r="K42" i="2"/>
  <c r="AG37" i="1"/>
  <c r="AQ37" i="1"/>
  <c r="AV33" i="1" l="1"/>
  <c r="AV26" i="1" s="1"/>
  <c r="AV20" i="1" s="1"/>
  <c r="BF37" i="1"/>
  <c r="BF33" i="1" s="1"/>
  <c r="BF26" i="1" s="1"/>
  <c r="I36" i="2"/>
  <c r="BF20" i="1" l="1"/>
  <c r="E40" i="3"/>
  <c r="K39" i="1"/>
  <c r="K37" i="1"/>
  <c r="S36" i="2" l="1"/>
  <c r="P38" i="2"/>
  <c r="S32" i="2" l="1"/>
  <c r="S19" i="2" s="1"/>
  <c r="AI70" i="1"/>
  <c r="R70" i="1"/>
  <c r="AU14" i="1"/>
  <c r="AT14" i="1" s="1"/>
  <c r="L45" i="1"/>
  <c r="BM45" i="1"/>
  <c r="P45" i="1" l="1"/>
  <c r="K45" i="1"/>
  <c r="L41" i="1"/>
  <c r="E70" i="3"/>
  <c r="E68" i="3" s="1"/>
  <c r="I66" i="2"/>
  <c r="I52" i="2" s="1"/>
  <c r="I22" i="2" l="1"/>
  <c r="P41" i="1"/>
  <c r="P40" i="1" s="1"/>
  <c r="P33" i="1" s="1"/>
  <c r="E65" i="3"/>
  <c r="AS44" i="1"/>
  <c r="BH43" i="1"/>
  <c r="H43" i="1" s="1"/>
  <c r="P26" i="1" l="1"/>
  <c r="P20" i="1" s="1"/>
  <c r="I43" i="1"/>
  <c r="D44" i="3"/>
  <c r="I39" i="2"/>
  <c r="O43" i="1" l="1"/>
  <c r="K41" i="1"/>
  <c r="I32" i="2"/>
  <c r="I25" i="2" s="1"/>
  <c r="I19" i="2" s="1"/>
  <c r="BO39" i="1"/>
  <c r="BN39" i="1"/>
  <c r="BL39" i="1"/>
  <c r="BJ39" i="1"/>
  <c r="BI39" i="1"/>
  <c r="BC39" i="1"/>
  <c r="AJ38" i="2" s="1"/>
  <c r="AW40" i="3" s="1"/>
  <c r="AX39" i="1"/>
  <c r="AI38" i="2" s="1"/>
  <c r="AK38" i="2" s="1"/>
  <c r="AS39" i="1"/>
  <c r="AN39" i="1"/>
  <c r="AE40" i="3" s="1"/>
  <c r="AM39" i="1"/>
  <c r="L36" i="2"/>
  <c r="L32" i="2" s="1"/>
  <c r="AM38" i="2"/>
  <c r="AB38" i="2"/>
  <c r="X38" i="2"/>
  <c r="Y38" i="2" s="1"/>
  <c r="Z38" i="2" s="1"/>
  <c r="U38" i="2"/>
  <c r="V38" i="2" s="1"/>
  <c r="G38" i="2"/>
  <c r="F38" i="2"/>
  <c r="E38" i="2"/>
  <c r="D38" i="2"/>
  <c r="C38" i="2"/>
  <c r="B38" i="2"/>
  <c r="BH39" i="1" l="1"/>
  <c r="AH38" i="2"/>
  <c r="AK40" i="3" s="1"/>
  <c r="BQ39" i="1"/>
  <c r="AM37" i="1"/>
  <c r="AM33" i="1" s="1"/>
  <c r="AM26" i="1" s="1"/>
  <c r="AI39" i="1"/>
  <c r="AF38" i="2" s="1"/>
  <c r="I21" i="2"/>
  <c r="AE38" i="3"/>
  <c r="K36" i="2"/>
  <c r="I39" i="1" l="1"/>
  <c r="H39" i="1"/>
  <c r="H37" i="1"/>
  <c r="D40" i="3"/>
  <c r="BM39" i="1"/>
  <c r="S40" i="3"/>
  <c r="BC40" i="3" s="1"/>
  <c r="Y40" i="3"/>
  <c r="BI40" i="3" s="1"/>
  <c r="BN40" i="3"/>
  <c r="C40" i="3"/>
  <c r="Y38" i="3" l="1"/>
  <c r="Y34" i="3" s="1"/>
  <c r="S38" i="3"/>
  <c r="S34" i="3" s="1"/>
  <c r="BC38" i="3"/>
  <c r="AD64" i="3" l="1"/>
  <c r="BC71" i="3"/>
  <c r="AV71" i="3"/>
  <c r="AP71" i="3"/>
  <c r="AP70" i="3" s="1"/>
  <c r="AP62" i="3" s="1"/>
  <c r="AD71" i="3"/>
  <c r="AD70" i="3" s="1"/>
  <c r="R71" i="3"/>
  <c r="C71" i="3"/>
  <c r="AP65" i="3"/>
  <c r="BB65" i="3" s="1"/>
  <c r="R64" i="3"/>
  <c r="BH71" i="3" l="1"/>
  <c r="AV67" i="3"/>
  <c r="BB62" i="3"/>
  <c r="D62" i="3"/>
  <c r="AP63" i="3"/>
  <c r="BB63" i="3" s="1"/>
  <c r="AP61" i="3"/>
  <c r="R70" i="3"/>
  <c r="BB71" i="3"/>
  <c r="BB68" i="3" s="1"/>
  <c r="D63" i="3"/>
  <c r="AP59" i="3"/>
  <c r="AP60" i="3"/>
  <c r="BB60" i="3" s="1"/>
  <c r="BH68" i="3"/>
  <c r="AV70" i="3"/>
  <c r="D71" i="3"/>
  <c r="D68" i="3" s="1"/>
  <c r="R68" i="3"/>
  <c r="D65" i="3"/>
  <c r="D64" i="3" s="1"/>
  <c r="BB64" i="3"/>
  <c r="C65" i="3"/>
  <c r="B65" i="3"/>
  <c r="AK69" i="2"/>
  <c r="AK66" i="2" s="1"/>
  <c r="K69" i="2"/>
  <c r="K68" i="2" s="1"/>
  <c r="K66" i="2" s="1"/>
  <c r="G69" i="2"/>
  <c r="F69" i="2"/>
  <c r="E69" i="2"/>
  <c r="D69" i="2"/>
  <c r="C69" i="2"/>
  <c r="B69" i="2"/>
  <c r="AK63" i="2"/>
  <c r="AK62" i="2" s="1"/>
  <c r="F63" i="2"/>
  <c r="E63" i="2"/>
  <c r="D63" i="2"/>
  <c r="C63" i="2"/>
  <c r="B63" i="2"/>
  <c r="AI39" i="2"/>
  <c r="K40" i="2"/>
  <c r="G44" i="2"/>
  <c r="F44" i="2"/>
  <c r="E44" i="2"/>
  <c r="D44" i="2"/>
  <c r="C44" i="2"/>
  <c r="B44" i="2"/>
  <c r="BN46" i="3"/>
  <c r="C46" i="3"/>
  <c r="B46" i="3"/>
  <c r="AV63" i="3" l="1"/>
  <c r="AV62" i="3"/>
  <c r="AV61" i="3"/>
  <c r="AV66" i="3"/>
  <c r="D61" i="3"/>
  <c r="BB61" i="3"/>
  <c r="D59" i="3"/>
  <c r="BB59" i="3"/>
  <c r="AV60" i="3"/>
  <c r="AV65" i="3"/>
  <c r="D60" i="3"/>
  <c r="AN38" i="1"/>
  <c r="AN37" i="1" s="1"/>
  <c r="AV59" i="3" l="1"/>
  <c r="AI57" i="1"/>
  <c r="AI55" i="1" s="1"/>
  <c r="O39" i="1" l="1"/>
  <c r="Q33" i="1" s="1"/>
  <c r="Q26" i="1" s="1"/>
  <c r="BP38" i="1" l="1"/>
  <c r="BP37" i="1" s="1"/>
  <c r="BO38" i="1"/>
  <c r="BN38" i="1"/>
  <c r="BL38" i="1"/>
  <c r="BJ38" i="1"/>
  <c r="BI38" i="1"/>
  <c r="BC38" i="1"/>
  <c r="BC37" i="1" s="1"/>
  <c r="BC33" i="1" s="1"/>
  <c r="BC26" i="1" s="1"/>
  <c r="AX38" i="1"/>
  <c r="AX37" i="1" s="1"/>
  <c r="AS38" i="1"/>
  <c r="AS37" i="1" s="1"/>
  <c r="AI38" i="1"/>
  <c r="AI37" i="1" s="1"/>
  <c r="BK38" i="1"/>
  <c r="BK37" i="1" s="1"/>
  <c r="BK33" i="1" s="1"/>
  <c r="O38" i="1"/>
  <c r="O37" i="1" s="1"/>
  <c r="BM38" i="1" l="1"/>
  <c r="BH38" i="1"/>
  <c r="BH37" i="1" s="1"/>
  <c r="BQ38" i="1"/>
  <c r="BQ37" i="1" s="1"/>
  <c r="BM37" i="1" l="1"/>
  <c r="BA41" i="1"/>
  <c r="AQ40" i="1"/>
  <c r="BK26" i="1" l="1"/>
  <c r="O64" i="1"/>
  <c r="O63" i="1" s="1"/>
  <c r="AX45" i="1" l="1"/>
  <c r="F34" i="3"/>
  <c r="F27" i="3" s="1"/>
  <c r="AN45" i="1"/>
  <c r="AI45" i="1"/>
  <c r="AD45" i="1"/>
  <c r="G72" i="2" l="1"/>
  <c r="AM72" i="2"/>
  <c r="C72" i="2"/>
  <c r="D72" i="2"/>
  <c r="E72" i="2"/>
  <c r="F72" i="2"/>
  <c r="B72" i="2"/>
  <c r="G35" i="2"/>
  <c r="AM35" i="2"/>
  <c r="E35" i="2"/>
  <c r="F35" i="2"/>
  <c r="C35" i="2"/>
  <c r="D35" i="2"/>
  <c r="B35" i="2"/>
  <c r="C37" i="3" l="1"/>
  <c r="BN37" i="3"/>
  <c r="BN74" i="3"/>
  <c r="C74" i="3"/>
  <c r="B74" i="3"/>
  <c r="BA53" i="1" l="1"/>
  <c r="AX53" i="1"/>
  <c r="BA40" i="1"/>
  <c r="BA33" i="1" s="1"/>
  <c r="AQ55" i="1"/>
  <c r="AG40" i="1"/>
  <c r="AG33" i="1" s="1"/>
  <c r="AE41" i="3" l="1"/>
  <c r="AE34" i="3" s="1"/>
  <c r="AE27" i="3" s="1"/>
  <c r="BN56" i="3"/>
  <c r="BN57" i="3"/>
  <c r="BN58" i="3"/>
  <c r="BN55" i="3"/>
  <c r="BN43" i="3"/>
  <c r="BN44" i="3"/>
  <c r="BN45" i="3"/>
  <c r="BN42" i="3"/>
  <c r="BC58" i="3"/>
  <c r="BC41" i="3"/>
  <c r="E58" i="3"/>
  <c r="R44" i="3"/>
  <c r="BB44" i="3" s="1"/>
  <c r="R45" i="3"/>
  <c r="BB45" i="3" s="1"/>
  <c r="R43" i="3"/>
  <c r="C56" i="3"/>
  <c r="C57" i="3"/>
  <c r="C58" i="3"/>
  <c r="B56" i="3"/>
  <c r="B57" i="3"/>
  <c r="B58" i="3"/>
  <c r="C55" i="3"/>
  <c r="B55" i="3"/>
  <c r="C43" i="3"/>
  <c r="C44" i="3"/>
  <c r="C45" i="3"/>
  <c r="B43" i="3"/>
  <c r="B44" i="3"/>
  <c r="B45" i="3"/>
  <c r="C42" i="3"/>
  <c r="B42" i="3"/>
  <c r="BB43" i="3" l="1"/>
  <c r="AP41" i="3"/>
  <c r="AD41" i="3"/>
  <c r="R41" i="3"/>
  <c r="AP58" i="3"/>
  <c r="AI43" i="1"/>
  <c r="AI44" i="1"/>
  <c r="AI42" i="1"/>
  <c r="AS43" i="1"/>
  <c r="AS41" i="1" s="1"/>
  <c r="AS42" i="1"/>
  <c r="D41" i="3" l="1"/>
  <c r="R34" i="3"/>
  <c r="AS40" i="1"/>
  <c r="AS33" i="1" s="1"/>
  <c r="AS26" i="1" s="1"/>
  <c r="AP57" i="3"/>
  <c r="AE39" i="2"/>
  <c r="O39" i="2"/>
  <c r="O32" i="2" s="1"/>
  <c r="AK53" i="2"/>
  <c r="AM55" i="2"/>
  <c r="AM56" i="2"/>
  <c r="AM53" i="2"/>
  <c r="AM41" i="2"/>
  <c r="K55" i="2" l="1"/>
  <c r="K56" i="2"/>
  <c r="K54" i="2" s="1"/>
  <c r="BB57" i="3"/>
  <c r="AP56" i="3"/>
  <c r="AP54" i="3" s="1"/>
  <c r="AV58" i="3"/>
  <c r="K39" i="2"/>
  <c r="K32" i="2" s="1"/>
  <c r="AD56" i="3"/>
  <c r="AD54" i="3" s="1"/>
  <c r="H37" i="2"/>
  <c r="H36" i="2" s="1"/>
  <c r="K52" i="2" l="1"/>
  <c r="K25" i="2" s="1"/>
  <c r="K19" i="2" s="1"/>
  <c r="O52" i="2"/>
  <c r="O25" i="2" s="1"/>
  <c r="Y54" i="3"/>
  <c r="AK55" i="2"/>
  <c r="BI57" i="3"/>
  <c r="BI54" i="3" s="1"/>
  <c r="BI27" i="3" s="1"/>
  <c r="S57" i="3"/>
  <c r="BC57" i="3" s="1"/>
  <c r="BC54" i="3" s="1"/>
  <c r="AV57" i="3"/>
  <c r="BH54" i="3"/>
  <c r="BH27" i="3" s="1"/>
  <c r="AP55" i="3"/>
  <c r="G54" i="2"/>
  <c r="G55" i="2"/>
  <c r="G56" i="2"/>
  <c r="G53" i="2"/>
  <c r="F54" i="2"/>
  <c r="F55" i="2"/>
  <c r="F56" i="2"/>
  <c r="F53" i="2"/>
  <c r="E54" i="2"/>
  <c r="E55" i="2"/>
  <c r="E56" i="2"/>
  <c r="E53" i="2"/>
  <c r="D54" i="2"/>
  <c r="D55" i="2"/>
  <c r="D56" i="2"/>
  <c r="D53" i="2"/>
  <c r="C54" i="2"/>
  <c r="C55" i="2"/>
  <c r="C56" i="2"/>
  <c r="C53" i="2"/>
  <c r="B54" i="2"/>
  <c r="B55" i="2"/>
  <c r="B56" i="2"/>
  <c r="B53" i="2"/>
  <c r="G41" i="2"/>
  <c r="G42" i="2"/>
  <c r="G43" i="2"/>
  <c r="F42" i="2"/>
  <c r="F43" i="2"/>
  <c r="F41" i="2"/>
  <c r="E42" i="2"/>
  <c r="E43" i="2"/>
  <c r="E41" i="2"/>
  <c r="D43" i="2"/>
  <c r="D42" i="2"/>
  <c r="D41" i="2"/>
  <c r="D40" i="2"/>
  <c r="C43" i="2"/>
  <c r="C42" i="2"/>
  <c r="C41" i="2"/>
  <c r="B43" i="2"/>
  <c r="B42" i="2"/>
  <c r="B41" i="2"/>
  <c r="G40" i="2"/>
  <c r="F40" i="2"/>
  <c r="E39" i="2"/>
  <c r="AM40" i="2"/>
  <c r="C40" i="2"/>
  <c r="B40" i="2"/>
  <c r="AG53" i="1"/>
  <c r="AD57" i="1"/>
  <c r="AK52" i="2" l="1"/>
  <c r="S56" i="3"/>
  <c r="S54" i="3" s="1"/>
  <c r="S27" i="3" s="1"/>
  <c r="D57" i="3"/>
  <c r="R58" i="3"/>
  <c r="AV56" i="3"/>
  <c r="E54" i="3" s="1"/>
  <c r="AE53" i="1"/>
  <c r="AF53" i="1"/>
  <c r="AH53" i="1"/>
  <c r="AX43" i="1"/>
  <c r="AX44" i="1"/>
  <c r="AN43" i="1"/>
  <c r="AN44" i="1"/>
  <c r="AD43" i="1"/>
  <c r="AD44" i="1"/>
  <c r="AX42" i="1"/>
  <c r="AN42" i="1"/>
  <c r="AD41" i="1" l="1"/>
  <c r="AD40" i="1" s="1"/>
  <c r="AD33" i="1" s="1"/>
  <c r="AD26" i="1" s="1"/>
  <c r="AD20" i="1" s="1"/>
  <c r="AV54" i="3"/>
  <c r="AV27" i="3" s="1"/>
  <c r="R56" i="3"/>
  <c r="R54" i="3" s="1"/>
  <c r="D58" i="3"/>
  <c r="BB58" i="3"/>
  <c r="BB56" i="3" s="1"/>
  <c r="AV55" i="3"/>
  <c r="K40" i="1"/>
  <c r="K33" i="1" s="1"/>
  <c r="L40" i="1"/>
  <c r="AX41" i="1"/>
  <c r="AX40" i="1" s="1"/>
  <c r="AX33" i="1" s="1"/>
  <c r="AN41" i="1"/>
  <c r="AN40" i="1" s="1"/>
  <c r="BH44" i="1"/>
  <c r="H44" i="1" s="1"/>
  <c r="BH42" i="1"/>
  <c r="H42" i="1" s="1"/>
  <c r="BB34" i="3"/>
  <c r="AD55" i="1"/>
  <c r="I42" i="1" l="1"/>
  <c r="H40" i="1"/>
  <c r="H33" i="1" s="1"/>
  <c r="H26" i="1" s="1"/>
  <c r="H20" i="1" s="1"/>
  <c r="H41" i="2"/>
  <c r="L33" i="1"/>
  <c r="I44" i="1"/>
  <c r="O44" i="1" s="1"/>
  <c r="H43" i="2"/>
  <c r="K43" i="2" s="1"/>
  <c r="BH41" i="1"/>
  <c r="BH40" i="1" s="1"/>
  <c r="BH33" i="1" s="1"/>
  <c r="D56" i="3"/>
  <c r="BB54" i="3"/>
  <c r="BB27" i="3" s="1"/>
  <c r="D54" i="3"/>
  <c r="R27" i="3"/>
  <c r="BB39" i="3"/>
  <c r="BB38" i="3" s="1"/>
  <c r="L26" i="1" l="1"/>
  <c r="L20" i="1" s="1"/>
  <c r="H40" i="2"/>
  <c r="H39" i="2" s="1"/>
  <c r="H32" i="2" s="1"/>
  <c r="D43" i="3"/>
  <c r="D42" i="3" s="1"/>
  <c r="O42" i="1"/>
  <c r="O41" i="1" s="1"/>
  <c r="O40" i="1" s="1"/>
  <c r="I40" i="1"/>
  <c r="BH26" i="1"/>
  <c r="BK20" i="1"/>
  <c r="I77" i="2" l="1"/>
  <c r="I79" i="3" s="1"/>
  <c r="BN75" i="3" l="1"/>
  <c r="C75" i="3"/>
  <c r="BN70" i="3"/>
  <c r="C70" i="3"/>
  <c r="BN69" i="3"/>
  <c r="C69" i="3"/>
  <c r="BN64" i="3"/>
  <c r="C64" i="3"/>
  <c r="BN54" i="3"/>
  <c r="C54" i="3"/>
  <c r="BN41" i="3"/>
  <c r="C41" i="3"/>
  <c r="BN39" i="3"/>
  <c r="BM39" i="3"/>
  <c r="BG34" i="3"/>
  <c r="BG27" i="3" s="1"/>
  <c r="BA39" i="3"/>
  <c r="AW39" i="3"/>
  <c r="AV21" i="3"/>
  <c r="AK39" i="3"/>
  <c r="C39" i="3"/>
  <c r="AU34" i="3"/>
  <c r="AU27" i="3" s="1"/>
  <c r="AP34" i="3"/>
  <c r="AP27" i="3" s="1"/>
  <c r="AP21" i="3" s="1"/>
  <c r="AO34" i="3"/>
  <c r="AI34" i="3"/>
  <c r="AD38" i="3"/>
  <c r="AC34" i="3"/>
  <c r="AC27" i="3" s="1"/>
  <c r="W34" i="3"/>
  <c r="W27" i="3" s="1"/>
  <c r="L21" i="3"/>
  <c r="C38" i="3"/>
  <c r="BN36" i="3"/>
  <c r="C36" i="3"/>
  <c r="BN35" i="3"/>
  <c r="C35" i="3"/>
  <c r="BL34" i="3"/>
  <c r="BL27" i="3" s="1"/>
  <c r="BL21" i="3" s="1"/>
  <c r="BK34" i="3"/>
  <c r="BK27" i="3" s="1"/>
  <c r="BK21" i="3" s="1"/>
  <c r="BJ34" i="3"/>
  <c r="BJ27" i="3" s="1"/>
  <c r="BJ21" i="3" s="1"/>
  <c r="BF34" i="3"/>
  <c r="BF27" i="3" s="1"/>
  <c r="BF21" i="3" s="1"/>
  <c r="BE34" i="3"/>
  <c r="BE27" i="3" s="1"/>
  <c r="BE21" i="3" s="1"/>
  <c r="BD34" i="3"/>
  <c r="AZ34" i="3"/>
  <c r="AZ27" i="3" s="1"/>
  <c r="AZ21" i="3" s="1"/>
  <c r="AY34" i="3"/>
  <c r="AY27" i="3" s="1"/>
  <c r="AY21" i="3" s="1"/>
  <c r="AX34" i="3"/>
  <c r="AX27" i="3" s="1"/>
  <c r="AX21" i="3" s="1"/>
  <c r="AT34" i="3"/>
  <c r="AT27" i="3" s="1"/>
  <c r="AT21" i="3" s="1"/>
  <c r="AS34" i="3"/>
  <c r="AS27" i="3" s="1"/>
  <c r="AS21" i="3" s="1"/>
  <c r="AR34" i="3"/>
  <c r="AR27" i="3" s="1"/>
  <c r="AR21" i="3" s="1"/>
  <c r="AN34" i="3"/>
  <c r="AN27" i="3" s="1"/>
  <c r="AN21" i="3" s="1"/>
  <c r="AM34" i="3"/>
  <c r="AM27" i="3" s="1"/>
  <c r="AM21" i="3" s="1"/>
  <c r="AL34" i="3"/>
  <c r="AL27" i="3" s="1"/>
  <c r="AL21" i="3" s="1"/>
  <c r="AH34" i="3"/>
  <c r="AH27" i="3" s="1"/>
  <c r="AH21" i="3" s="1"/>
  <c r="AG34" i="3"/>
  <c r="AG27" i="3" s="1"/>
  <c r="AG21" i="3" s="1"/>
  <c r="AF34" i="3"/>
  <c r="AF27" i="3" s="1"/>
  <c r="AF21" i="3" s="1"/>
  <c r="AB34" i="3"/>
  <c r="AB27" i="3" s="1"/>
  <c r="AB21" i="3" s="1"/>
  <c r="AA34" i="3"/>
  <c r="AA27" i="3" s="1"/>
  <c r="AA21" i="3" s="1"/>
  <c r="Z34" i="3"/>
  <c r="Z27" i="3" s="1"/>
  <c r="Z21" i="3" s="1"/>
  <c r="Y21" i="3"/>
  <c r="V34" i="3"/>
  <c r="V27" i="3" s="1"/>
  <c r="V21" i="3" s="1"/>
  <c r="U34" i="3"/>
  <c r="U27" i="3" s="1"/>
  <c r="U21" i="3" s="1"/>
  <c r="T34" i="3"/>
  <c r="T27" i="3" s="1"/>
  <c r="T21" i="3" s="1"/>
  <c r="P34" i="3"/>
  <c r="P27" i="3" s="1"/>
  <c r="P21" i="3" s="1"/>
  <c r="O34" i="3"/>
  <c r="O27" i="3" s="1"/>
  <c r="O21" i="3" s="1"/>
  <c r="N34" i="3"/>
  <c r="N27" i="3" s="1"/>
  <c r="N21" i="3" s="1"/>
  <c r="M21" i="3"/>
  <c r="L14" i="3" s="1"/>
  <c r="J34" i="3"/>
  <c r="J27" i="3" s="1"/>
  <c r="J21" i="3" s="1"/>
  <c r="I34" i="3"/>
  <c r="I27" i="3" s="1"/>
  <c r="I21" i="3" s="1"/>
  <c r="H34" i="3"/>
  <c r="H27" i="3" s="1"/>
  <c r="H21" i="3" s="1"/>
  <c r="C34" i="3"/>
  <c r="BN33" i="3"/>
  <c r="C33" i="3"/>
  <c r="BN32" i="3"/>
  <c r="C32" i="3"/>
  <c r="BN31" i="3"/>
  <c r="C31" i="3"/>
  <c r="BN30" i="3"/>
  <c r="C30" i="3"/>
  <c r="BN29" i="3"/>
  <c r="C29" i="3"/>
  <c r="BN28" i="3"/>
  <c r="C28" i="3"/>
  <c r="BD27" i="3"/>
  <c r="BD21" i="3" s="1"/>
  <c r="C27" i="3"/>
  <c r="B27" i="3"/>
  <c r="BN26" i="3"/>
  <c r="BM26" i="3"/>
  <c r="BI26" i="3"/>
  <c r="BH26" i="3"/>
  <c r="BG26" i="3"/>
  <c r="BC26" i="3"/>
  <c r="BB26" i="3"/>
  <c r="BA26" i="3"/>
  <c r="AW26" i="3"/>
  <c r="AV26" i="3"/>
  <c r="AU26" i="3"/>
  <c r="AQ26" i="3"/>
  <c r="AP26" i="3"/>
  <c r="AO26" i="3"/>
  <c r="AK26" i="3"/>
  <c r="AJ26" i="3"/>
  <c r="AI26" i="3"/>
  <c r="AE26" i="3"/>
  <c r="AD26" i="3"/>
  <c r="AC26" i="3"/>
  <c r="Y26" i="3"/>
  <c r="X26" i="3"/>
  <c r="W26" i="3"/>
  <c r="S26" i="3"/>
  <c r="R26" i="3"/>
  <c r="Q26" i="3"/>
  <c r="M26" i="3"/>
  <c r="L26" i="3"/>
  <c r="K26" i="3"/>
  <c r="G26" i="3"/>
  <c r="F26" i="3"/>
  <c r="E26" i="3"/>
  <c r="D26" i="3"/>
  <c r="C26" i="3"/>
  <c r="BN25" i="3"/>
  <c r="C25" i="3"/>
  <c r="BN24" i="3"/>
  <c r="C24" i="3"/>
  <c r="C23" i="3"/>
  <c r="BN22" i="3"/>
  <c r="C22" i="3"/>
  <c r="C21" i="3"/>
  <c r="AM73" i="2"/>
  <c r="G73" i="2"/>
  <c r="F73" i="2"/>
  <c r="E73" i="2"/>
  <c r="D73" i="2"/>
  <c r="C73" i="2"/>
  <c r="AM68" i="2"/>
  <c r="G68" i="2"/>
  <c r="F68" i="2"/>
  <c r="E68" i="2"/>
  <c r="D68" i="2"/>
  <c r="C68" i="2"/>
  <c r="AM67" i="2"/>
  <c r="G67" i="2"/>
  <c r="F67" i="2"/>
  <c r="E67" i="2"/>
  <c r="D67" i="2"/>
  <c r="C67" i="2"/>
  <c r="AM66" i="2"/>
  <c r="G66" i="2"/>
  <c r="F66" i="2"/>
  <c r="E66" i="2"/>
  <c r="D66" i="2"/>
  <c r="G62" i="2"/>
  <c r="F62" i="2"/>
  <c r="E62" i="2"/>
  <c r="D62" i="2"/>
  <c r="C62" i="2"/>
  <c r="AM39" i="2"/>
  <c r="G39" i="2"/>
  <c r="F39" i="2"/>
  <c r="D39" i="2"/>
  <c r="C39" i="2"/>
  <c r="AM37" i="2"/>
  <c r="AB36" i="2"/>
  <c r="X37" i="2"/>
  <c r="X36" i="2" s="1"/>
  <c r="U37" i="2"/>
  <c r="V37" i="2" s="1"/>
  <c r="V36" i="2" s="1"/>
  <c r="G37" i="2"/>
  <c r="G36" i="2" s="1"/>
  <c r="G32" i="2" s="1"/>
  <c r="G25" i="2" s="1"/>
  <c r="G19" i="2" s="1"/>
  <c r="F37" i="2"/>
  <c r="F32" i="2" s="1"/>
  <c r="F25" i="2" s="1"/>
  <c r="F19" i="2" s="1"/>
  <c r="E37" i="2"/>
  <c r="E32" i="2" s="1"/>
  <c r="E25" i="2" s="1"/>
  <c r="E19" i="2" s="1"/>
  <c r="D37" i="2"/>
  <c r="D36" i="2" s="1"/>
  <c r="D32" i="2" s="1"/>
  <c r="D25" i="2" s="1"/>
  <c r="D19" i="2" s="1"/>
  <c r="C37" i="2"/>
  <c r="B37" i="2"/>
  <c r="B39" i="3" s="1"/>
  <c r="AA36" i="2"/>
  <c r="AA32" i="2" s="1"/>
  <c r="AA25" i="2" s="1"/>
  <c r="W36" i="2"/>
  <c r="Q36" i="2"/>
  <c r="N25" i="2"/>
  <c r="J36" i="2"/>
  <c r="J32" i="2" s="1"/>
  <c r="J25" i="2" s="1"/>
  <c r="J19" i="2" s="1"/>
  <c r="C36" i="2"/>
  <c r="AM34" i="2"/>
  <c r="G34" i="2"/>
  <c r="F34" i="2"/>
  <c r="E34" i="2"/>
  <c r="D34" i="2"/>
  <c r="C34" i="2"/>
  <c r="AM33" i="2"/>
  <c r="AL33" i="2"/>
  <c r="AK33" i="2"/>
  <c r="AJ33" i="2"/>
  <c r="AI33" i="2"/>
  <c r="AH33" i="2"/>
  <c r="AG33" i="2"/>
  <c r="AF33" i="2"/>
  <c r="G33" i="2"/>
  <c r="F33" i="2"/>
  <c r="E33" i="2"/>
  <c r="D33" i="2"/>
  <c r="C33" i="2"/>
  <c r="C32" i="2"/>
  <c r="AM31" i="2"/>
  <c r="G31" i="2"/>
  <c r="F31" i="2"/>
  <c r="E31" i="2"/>
  <c r="D31" i="2"/>
  <c r="C31" i="2"/>
  <c r="AM30" i="2"/>
  <c r="G30" i="2"/>
  <c r="F30" i="2"/>
  <c r="E30" i="2"/>
  <c r="D30" i="2"/>
  <c r="C30" i="2"/>
  <c r="AM29" i="2"/>
  <c r="G29" i="2"/>
  <c r="F29" i="2"/>
  <c r="E29" i="2"/>
  <c r="D29" i="2"/>
  <c r="C29" i="2"/>
  <c r="AM28" i="2"/>
  <c r="G28" i="2"/>
  <c r="F28" i="2"/>
  <c r="E28" i="2"/>
  <c r="D28" i="2"/>
  <c r="C28" i="2"/>
  <c r="AM27" i="2"/>
  <c r="G27" i="2"/>
  <c r="F27" i="2"/>
  <c r="E27" i="2"/>
  <c r="D27" i="2"/>
  <c r="C27" i="2"/>
  <c r="AM26" i="2"/>
  <c r="G26" i="2"/>
  <c r="F26" i="2"/>
  <c r="E26" i="2"/>
  <c r="D26" i="2"/>
  <c r="C26" i="2"/>
  <c r="C25" i="2"/>
  <c r="AM24" i="2"/>
  <c r="AL24" i="2"/>
  <c r="AK24" i="2"/>
  <c r="AJ24" i="2"/>
  <c r="AI24" i="2"/>
  <c r="AH24" i="2"/>
  <c r="AG24" i="2"/>
  <c r="AF24" i="2"/>
  <c r="AE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AM23" i="2"/>
  <c r="AL23" i="2"/>
  <c r="AK23" i="2"/>
  <c r="AJ23" i="2"/>
  <c r="AI23" i="2"/>
  <c r="AH23" i="2"/>
  <c r="AG23" i="2"/>
  <c r="AF23" i="2"/>
  <c r="AE23" i="2"/>
  <c r="AB23" i="2"/>
  <c r="AA23" i="2"/>
  <c r="Z23" i="2"/>
  <c r="Y23" i="2"/>
  <c r="X23" i="2"/>
  <c r="W23" i="2"/>
  <c r="V23" i="2"/>
  <c r="U23" i="2"/>
  <c r="S23" i="2"/>
  <c r="R23" i="2"/>
  <c r="Q23" i="2"/>
  <c r="O23" i="2"/>
  <c r="N23" i="2"/>
  <c r="M23" i="2"/>
  <c r="L23" i="2"/>
  <c r="K23" i="2"/>
  <c r="J23" i="2"/>
  <c r="H23" i="2"/>
  <c r="G23" i="2"/>
  <c r="F23" i="2"/>
  <c r="E23" i="2"/>
  <c r="D23" i="2"/>
  <c r="C23" i="2"/>
  <c r="AM22" i="2"/>
  <c r="AL22" i="2"/>
  <c r="AK22" i="2"/>
  <c r="AJ22" i="2"/>
  <c r="AI22" i="2"/>
  <c r="AH22" i="2"/>
  <c r="AG22" i="2"/>
  <c r="AF22" i="2"/>
  <c r="AE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H22" i="2"/>
  <c r="G22" i="2"/>
  <c r="F22" i="2"/>
  <c r="E22" i="2"/>
  <c r="D22" i="2"/>
  <c r="C22" i="2"/>
  <c r="AM21" i="2"/>
  <c r="AL21" i="2"/>
  <c r="AK21" i="2"/>
  <c r="AJ21" i="2"/>
  <c r="AI21" i="2"/>
  <c r="AH21" i="2"/>
  <c r="AG21" i="2"/>
  <c r="AF21" i="2"/>
  <c r="AE21" i="2"/>
  <c r="AB21" i="2"/>
  <c r="AA21" i="2"/>
  <c r="Z21" i="2"/>
  <c r="Y21" i="2"/>
  <c r="X21" i="2"/>
  <c r="W21" i="2"/>
  <c r="V21" i="2"/>
  <c r="U21" i="2"/>
  <c r="T21" i="2"/>
  <c r="S21" i="2"/>
  <c r="R21" i="2"/>
  <c r="Q21" i="2"/>
  <c r="O21" i="2"/>
  <c r="N21" i="2"/>
  <c r="M21" i="2"/>
  <c r="L21" i="2"/>
  <c r="K21" i="2"/>
  <c r="J21" i="2"/>
  <c r="H21" i="2"/>
  <c r="G21" i="2"/>
  <c r="F21" i="2"/>
  <c r="E21" i="2"/>
  <c r="D21" i="2"/>
  <c r="C21" i="2"/>
  <c r="AM20" i="2"/>
  <c r="AK20" i="2"/>
  <c r="AI20" i="2"/>
  <c r="AG20" i="2"/>
  <c r="AE20" i="2"/>
  <c r="AB20" i="2"/>
  <c r="AA20" i="2"/>
  <c r="Z20" i="2"/>
  <c r="Y20" i="2"/>
  <c r="X20" i="2"/>
  <c r="W20" i="2"/>
  <c r="V20" i="2"/>
  <c r="U20" i="2"/>
  <c r="T20" i="2"/>
  <c r="R20" i="2"/>
  <c r="Q20" i="2"/>
  <c r="O20" i="2"/>
  <c r="N20" i="2"/>
  <c r="M20" i="2"/>
  <c r="L20" i="2"/>
  <c r="K20" i="2"/>
  <c r="J20" i="2"/>
  <c r="H20" i="2"/>
  <c r="G20" i="2"/>
  <c r="F20" i="2"/>
  <c r="E20" i="2"/>
  <c r="D20" i="2"/>
  <c r="C20" i="2"/>
  <c r="C19" i="2"/>
  <c r="A7" i="2"/>
  <c r="A7" i="3" s="1"/>
  <c r="BO37" i="1"/>
  <c r="BN37" i="1"/>
  <c r="BL37" i="1"/>
  <c r="BJ37" i="1"/>
  <c r="BI37" i="1"/>
  <c r="AJ37" i="2"/>
  <c r="AH37" i="2"/>
  <c r="AG37" i="2"/>
  <c r="AG36" i="2" s="1"/>
  <c r="AG32" i="2" s="1"/>
  <c r="AG25" i="2" s="1"/>
  <c r="AE36" i="2"/>
  <c r="BR37" i="1"/>
  <c r="BG37" i="1"/>
  <c r="BE37" i="1"/>
  <c r="BE33" i="1" s="1"/>
  <c r="BE26" i="1" s="1"/>
  <c r="BE20" i="1" s="1"/>
  <c r="BD37" i="1"/>
  <c r="BB37" i="1"/>
  <c r="AZ37" i="1"/>
  <c r="AY37" i="1"/>
  <c r="AW37" i="1"/>
  <c r="AU37" i="1"/>
  <c r="AT37" i="1"/>
  <c r="AR37" i="1"/>
  <c r="AP37" i="1"/>
  <c r="AO37" i="1"/>
  <c r="AK37" i="1"/>
  <c r="AJ37" i="1"/>
  <c r="AH37" i="1"/>
  <c r="AF37" i="1"/>
  <c r="X37" i="1"/>
  <c r="X33" i="1" s="1"/>
  <c r="X26" i="1" s="1"/>
  <c r="X20" i="1" s="1"/>
  <c r="S37" i="1"/>
  <c r="R37" i="1"/>
  <c r="N37" i="1"/>
  <c r="N33" i="1" s="1"/>
  <c r="N26" i="1" s="1"/>
  <c r="N20" i="1" s="1"/>
  <c r="M37" i="1"/>
  <c r="J37" i="1"/>
  <c r="J33" i="1" s="1"/>
  <c r="J26" i="1" s="1"/>
  <c r="J20" i="1" s="1"/>
  <c r="G37" i="1"/>
  <c r="G33" i="1" s="1"/>
  <c r="G26" i="1" s="1"/>
  <c r="G20" i="1" s="1"/>
  <c r="F20" i="1"/>
  <c r="E37" i="1"/>
  <c r="D37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X25" i="1"/>
  <c r="W25" i="1"/>
  <c r="V25" i="1"/>
  <c r="U25" i="1"/>
  <c r="T25" i="1"/>
  <c r="S25" i="1"/>
  <c r="R25" i="1"/>
  <c r="Q25" i="1"/>
  <c r="P25" i="1"/>
  <c r="O25" i="1"/>
  <c r="N25" i="1"/>
  <c r="L25" i="1"/>
  <c r="K25" i="1"/>
  <c r="I25" i="1"/>
  <c r="H25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X24" i="1"/>
  <c r="W24" i="1"/>
  <c r="V24" i="1"/>
  <c r="U24" i="1"/>
  <c r="T24" i="1"/>
  <c r="S24" i="1"/>
  <c r="R24" i="1"/>
  <c r="Q24" i="1"/>
  <c r="P24" i="1"/>
  <c r="O24" i="1"/>
  <c r="N24" i="1"/>
  <c r="L24" i="1"/>
  <c r="K24" i="1"/>
  <c r="I24" i="1"/>
  <c r="H24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P23" i="1"/>
  <c r="AO23" i="1"/>
  <c r="AM23" i="1"/>
  <c r="AL23" i="1"/>
  <c r="AK23" i="1"/>
  <c r="AJ23" i="1"/>
  <c r="AI23" i="1"/>
  <c r="AH23" i="1"/>
  <c r="AF23" i="1"/>
  <c r="AE23" i="1"/>
  <c r="X23" i="1"/>
  <c r="W23" i="1"/>
  <c r="V23" i="1"/>
  <c r="U23" i="1"/>
  <c r="T23" i="1"/>
  <c r="S23" i="1"/>
  <c r="R23" i="1"/>
  <c r="Q23" i="1"/>
  <c r="O23" i="1"/>
  <c r="N23" i="1"/>
  <c r="I23" i="1"/>
  <c r="H23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L22" i="1"/>
  <c r="K22" i="1"/>
  <c r="I22" i="1"/>
  <c r="H22" i="1"/>
  <c r="D20" i="1"/>
  <c r="AB32" i="2" l="1"/>
  <c r="AB25" i="2" s="1"/>
  <c r="AB19" i="2" s="1"/>
  <c r="AL37" i="2"/>
  <c r="AH36" i="2"/>
  <c r="AH32" i="2" s="1"/>
  <c r="V32" i="2"/>
  <c r="V25" i="2" s="1"/>
  <c r="V19" i="2" s="1"/>
  <c r="W32" i="2"/>
  <c r="W25" i="2" s="1"/>
  <c r="W19" i="2" s="1"/>
  <c r="Q32" i="2"/>
  <c r="Q25" i="2" s="1"/>
  <c r="Q19" i="2" s="1"/>
  <c r="AA19" i="2"/>
  <c r="AD34" i="3"/>
  <c r="D38" i="3"/>
  <c r="BI39" i="3"/>
  <c r="BI38" i="3" s="1"/>
  <c r="BI34" i="3" s="1"/>
  <c r="AW38" i="3"/>
  <c r="AW34" i="3" s="1"/>
  <c r="AW27" i="3" s="1"/>
  <c r="BA38" i="3"/>
  <c r="BA34" i="3" s="1"/>
  <c r="BA27" i="3" s="1"/>
  <c r="BA21" i="3" s="1"/>
  <c r="P21" i="2"/>
  <c r="R32" i="2"/>
  <c r="R25" i="2" s="1"/>
  <c r="R19" i="2" s="1"/>
  <c r="P37" i="2"/>
  <c r="P36" i="2" s="1"/>
  <c r="T36" i="2"/>
  <c r="BM38" i="3"/>
  <c r="BM34" i="3" s="1"/>
  <c r="X32" i="2"/>
  <c r="X25" i="2" s="1"/>
  <c r="X19" i="2" s="1"/>
  <c r="Q21" i="3"/>
  <c r="BN38" i="3"/>
  <c r="BN34" i="3" s="1"/>
  <c r="BN27" i="3" s="1"/>
  <c r="BN21" i="3" s="1"/>
  <c r="BG21" i="3"/>
  <c r="G21" i="3"/>
  <c r="K21" i="3"/>
  <c r="AO21" i="3"/>
  <c r="AC21" i="3"/>
  <c r="X21" i="3"/>
  <c r="X14" i="3" s="1"/>
  <c r="AJ36" i="2"/>
  <c r="U36" i="2"/>
  <c r="AW33" i="1"/>
  <c r="AW26" i="1" s="1"/>
  <c r="AW20" i="1" s="1"/>
  <c r="BO33" i="1"/>
  <c r="BO26" i="1" s="1"/>
  <c r="BO20" i="1" s="1"/>
  <c r="AH33" i="1"/>
  <c r="AH26" i="1" s="1"/>
  <c r="AH20" i="1" s="1"/>
  <c r="AO33" i="1"/>
  <c r="AO26" i="1" s="1"/>
  <c r="AO20" i="1" s="1"/>
  <c r="AT33" i="1"/>
  <c r="AT26" i="1" s="1"/>
  <c r="AT20" i="1" s="1"/>
  <c r="AY33" i="1"/>
  <c r="AY26" i="1" s="1"/>
  <c r="AY20" i="1" s="1"/>
  <c r="BG33" i="1"/>
  <c r="BG26" i="1" s="1"/>
  <c r="BG20" i="1" s="1"/>
  <c r="AE33" i="1"/>
  <c r="AE26" i="1" s="1"/>
  <c r="AE20" i="1" s="1"/>
  <c r="AJ33" i="1"/>
  <c r="AJ26" i="1" s="1"/>
  <c r="AJ20" i="1" s="1"/>
  <c r="AP33" i="1"/>
  <c r="AP26" i="1" s="1"/>
  <c r="AP20" i="1" s="1"/>
  <c r="AU33" i="1"/>
  <c r="AU26" i="1" s="1"/>
  <c r="AU20" i="1" s="1"/>
  <c r="AZ33" i="1"/>
  <c r="AZ26" i="1" s="1"/>
  <c r="AZ20" i="1" s="1"/>
  <c r="BD33" i="1"/>
  <c r="BD26" i="1" s="1"/>
  <c r="BD20" i="1" s="1"/>
  <c r="BL33" i="1"/>
  <c r="BL26" i="1" s="1"/>
  <c r="BL20" i="1" s="1"/>
  <c r="AR33" i="1"/>
  <c r="AR26" i="1" s="1"/>
  <c r="AR20" i="1" s="1"/>
  <c r="BB33" i="1"/>
  <c r="BB26" i="1" s="1"/>
  <c r="BB20" i="1" s="1"/>
  <c r="BJ33" i="1"/>
  <c r="BJ26" i="1" s="1"/>
  <c r="BJ20" i="1" s="1"/>
  <c r="S33" i="1"/>
  <c r="S26" i="1" s="1"/>
  <c r="S20" i="1" s="1"/>
  <c r="AF33" i="1"/>
  <c r="AF26" i="1" s="1"/>
  <c r="AF20" i="1" s="1"/>
  <c r="AK33" i="1"/>
  <c r="AK26" i="1" s="1"/>
  <c r="AK20" i="1" s="1"/>
  <c r="BI33" i="1"/>
  <c r="BI26" i="1" s="1"/>
  <c r="BI20" i="1" s="1"/>
  <c r="BN33" i="1"/>
  <c r="BN26" i="1" s="1"/>
  <c r="BN20" i="1" s="1"/>
  <c r="AU21" i="3"/>
  <c r="AI21" i="3"/>
  <c r="AE21" i="3"/>
  <c r="W21" i="3"/>
  <c r="BC34" i="3"/>
  <c r="S21" i="3"/>
  <c r="R21" i="3"/>
  <c r="O19" i="2"/>
  <c r="M25" i="2"/>
  <c r="M19" i="2" s="1"/>
  <c r="BA26" i="1"/>
  <c r="BA20" i="1" s="1"/>
  <c r="AX26" i="1"/>
  <c r="AQ33" i="1"/>
  <c r="AQ26" i="1" s="1"/>
  <c r="O33" i="1"/>
  <c r="O26" i="1" s="1"/>
  <c r="I33" i="1"/>
  <c r="N19" i="2"/>
  <c r="M33" i="1"/>
  <c r="M26" i="1" s="1"/>
  <c r="M20" i="1" s="1"/>
  <c r="K26" i="1"/>
  <c r="R33" i="1"/>
  <c r="R26" i="1" s="1"/>
  <c r="AF36" i="2"/>
  <c r="AF32" i="2" s="1"/>
  <c r="AF25" i="2" s="1"/>
  <c r="AM36" i="2"/>
  <c r="AM32" i="2" s="1"/>
  <c r="AM25" i="2" s="1"/>
  <c r="AM19" i="2" s="1"/>
  <c r="BR33" i="1"/>
  <c r="BR26" i="1" s="1"/>
  <c r="Y37" i="2"/>
  <c r="AI37" i="2"/>
  <c r="AI36" i="2" s="1"/>
  <c r="AH25" i="2" l="1"/>
  <c r="AH19" i="2" s="1"/>
  <c r="AD27" i="3"/>
  <c r="D27" i="3" s="1"/>
  <c r="D34" i="3"/>
  <c r="K20" i="1"/>
  <c r="BC20" i="1"/>
  <c r="H25" i="2"/>
  <c r="I26" i="1"/>
  <c r="I20" i="1" s="1"/>
  <c r="AS20" i="1"/>
  <c r="AX20" i="1"/>
  <c r="BH20" i="1"/>
  <c r="AF19" i="2"/>
  <c r="AG19" i="2"/>
  <c r="U32" i="2"/>
  <c r="U25" i="2" s="1"/>
  <c r="U19" i="2" s="1"/>
  <c r="E38" i="3"/>
  <c r="AW21" i="3"/>
  <c r="AV14" i="3" s="1"/>
  <c r="AQ27" i="3"/>
  <c r="AJ32" i="2"/>
  <c r="AJ25" i="2" s="1"/>
  <c r="AJ19" i="2" s="1"/>
  <c r="BI21" i="3"/>
  <c r="BC27" i="3"/>
  <c r="BC21" i="3" s="1"/>
  <c r="BM21" i="3"/>
  <c r="F21" i="3"/>
  <c r="BB21" i="3"/>
  <c r="BH21" i="3"/>
  <c r="BH14" i="3" s="1"/>
  <c r="AK34" i="3"/>
  <c r="AJ21" i="3"/>
  <c r="AQ20" i="1"/>
  <c r="AN20" i="1" s="1"/>
  <c r="O20" i="1"/>
  <c r="AM20" i="1"/>
  <c r="L25" i="2"/>
  <c r="AI32" i="2"/>
  <c r="AI25" i="2" s="1"/>
  <c r="AI19" i="2" s="1"/>
  <c r="AK37" i="2"/>
  <c r="AK36" i="2" s="1"/>
  <c r="AK32" i="2" s="1"/>
  <c r="AK25" i="2" s="1"/>
  <c r="AK19" i="2" s="1"/>
  <c r="AN33" i="1"/>
  <c r="AN26" i="1" s="1"/>
  <c r="AE32" i="2"/>
  <c r="AE25" i="2" s="1"/>
  <c r="AE19" i="2" s="1"/>
  <c r="BR20" i="1"/>
  <c r="Z37" i="2"/>
  <c r="Z36" i="2" s="1"/>
  <c r="Y36" i="2"/>
  <c r="AH14" i="2" l="1"/>
  <c r="BJ14" i="3"/>
  <c r="AD21" i="3"/>
  <c r="AD13" i="3" s="1"/>
  <c r="E34" i="3"/>
  <c r="E27" i="3"/>
  <c r="Y32" i="2"/>
  <c r="Y25" i="2" s="1"/>
  <c r="Y19" i="2" s="1"/>
  <c r="Z32" i="2"/>
  <c r="Z25" i="2" s="1"/>
  <c r="Z19" i="2" s="1"/>
  <c r="AQ21" i="3"/>
  <c r="D21" i="3"/>
  <c r="L19" i="2"/>
  <c r="BN23" i="3"/>
  <c r="E21" i="3" l="1"/>
  <c r="AK21" i="3"/>
  <c r="AJ14" i="3" s="1"/>
  <c r="AK14" i="3" s="1"/>
  <c r="H19" i="2"/>
  <c r="P43" i="2" l="1"/>
  <c r="P42" i="2"/>
  <c r="AN19" i="2" l="1"/>
  <c r="AN20" i="2" s="1"/>
  <c r="AN21" i="2" s="1"/>
  <c r="T32" i="2"/>
  <c r="T25" i="2" s="1"/>
  <c r="T19" i="2" s="1"/>
  <c r="P19" i="2" s="1"/>
  <c r="P39" i="2"/>
  <c r="P32" i="2" s="1"/>
  <c r="P25" i="2" s="1"/>
  <c r="BQ41" i="1"/>
  <c r="BQ40" i="1" l="1"/>
  <c r="BQ33" i="1" s="1"/>
  <c r="BQ26" i="1" s="1"/>
  <c r="BQ20" i="1" s="1"/>
  <c r="BP40" i="1"/>
  <c r="BP33" i="1" s="1"/>
  <c r="BP26" i="1" s="1"/>
  <c r="BP20" i="1" s="1"/>
  <c r="BM46" i="1"/>
  <c r="BM41" i="1" s="1"/>
  <c r="BM40" i="1" s="1"/>
  <c r="BM33" i="1" s="1"/>
  <c r="AI41" i="1"/>
  <c r="AI40" i="1" s="1"/>
  <c r="AI33" i="1" s="1"/>
  <c r="AI26" i="1" l="1"/>
  <c r="BM20" i="1"/>
  <c r="AL26" i="1"/>
  <c r="AL20" i="1" s="1"/>
  <c r="BS22" i="1" s="1"/>
  <c r="BM26" i="1" l="1"/>
  <c r="AI20" i="1" l="1"/>
  <c r="AM14" i="1" l="1"/>
</calcChain>
</file>

<file path=xl/comments1.xml><?xml version="1.0" encoding="utf-8"?>
<comments xmlns="http://schemas.openxmlformats.org/spreadsheetml/2006/main">
  <authors>
    <author>Шацких Татьяна Васильевна</author>
    <author>Непомнящая Татьяна Николаевна</author>
  </authors>
  <commentLis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Шацких Татьяна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Отказано во включении в ИПРОРВД
на 2021 год финансирование мероприятий по проекту "Внедрение интеллектуальных систем учета электрической энергии (мощности) (ИСУ)".
Выделено в составе сбытовой надбавки в сумме 20 265 трб</t>
        </r>
      </text>
    </comment>
    <comment ref="AG38" authorId="0" shapeId="0">
      <text>
        <r>
          <rPr>
            <b/>
            <sz val="9"/>
            <color indexed="81"/>
            <rFont val="Tahoma"/>
            <family val="2"/>
            <charset val="204"/>
          </rPr>
          <t>Шацких Татьяна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Отказано во включении в ИПРОРВД на 2021 год финансирование мероприятий по проекту "Внедрение интеллектуальных систем учета электрической энергии (мощности) (ИСУ)".
Выделено в составе сбытовой надбавки в сумме 20 265 трб
</t>
        </r>
      </text>
    </comment>
    <comment ref="BR38" authorId="1" shapeId="0">
      <text>
        <r>
          <rPr>
            <b/>
            <sz val="9"/>
            <color indexed="81"/>
            <rFont val="Tahoma"/>
            <family val="2"/>
            <charset val="204"/>
          </rPr>
          <t>Непомнящая Татьяна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проект только для 2021 года, с 2022 реализовывается проект 17.01.0134
</t>
        </r>
      </text>
    </comment>
  </commentList>
</comments>
</file>

<file path=xl/sharedStrings.xml><?xml version="1.0" encoding="utf-8"?>
<sst xmlns="http://schemas.openxmlformats.org/spreadsheetml/2006/main" count="5028" uniqueCount="366">
  <si>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</si>
  <si>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</si>
  <si>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</si>
  <si>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Текущая стадия реализации инвестиционного проекта</t>
  </si>
  <si>
    <t>Год начала реализации инвестиционного проекта</t>
  </si>
  <si>
    <t>Год окончания реализации инвестиционного проекта</t>
  </si>
  <si>
    <t>Полная сметная стоимость инвестиционного проекта в соответствии с утвержденной проектной документацией</t>
  </si>
  <si>
    <t>Оценка полной стоимости инвестиционного проекта в прогнозных ценах соответствующих лет, млн. рублей (с НДС)</t>
  </si>
  <si>
    <t>Остаток финансирования капитальных вложений в прогнозных ценах соответствующих лет, млн. рублей (с НДС)</t>
  </si>
  <si>
    <t>План</t>
  </si>
  <si>
    <t>Предложение по корректировке утвержденного плана</t>
  </si>
  <si>
    <t>в базисном уровне цен, млн. рублей (с НДС)</t>
  </si>
  <si>
    <t>в ценах, сложившихся ко времени составления сметной документации, млн. рублей (с НДС)</t>
  </si>
  <si>
    <t>месяц и год составления сметной документации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</si>
  <si>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</si>
  <si>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</si>
  <si>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</si>
  <si>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</si>
  <si>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</si>
  <si>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Приложение N 1</t>
  </si>
  <si>
    <t>к приказу Минэнерго России</t>
  </si>
  <si>
    <t>от 28.07.2016 N 728</t>
  </si>
  <si>
    <t>Финансирование капитальных вложений в прогнозных ценах соответствующих лет, млн. рублей (с НДС)</t>
  </si>
  <si>
    <t>Краткое обоснование корректировки утвержденного плана</t>
  </si>
  <si>
    <t>Итого за период реализации инвестиционной программы (план)</t>
  </si>
  <si>
    <t>Итого за период реализации инвестиционной программы (с учетом предложений по корректировке утвержденного плана)</t>
  </si>
  <si>
    <t>30.2</t>
  </si>
  <si>
    <t>30.13</t>
  </si>
  <si>
    <t>30.14</t>
  </si>
  <si>
    <t>30.15</t>
  </si>
  <si>
    <t>30.16</t>
  </si>
  <si>
    <t>30.17</t>
  </si>
  <si>
    <t>30.18</t>
  </si>
  <si>
    <t>30.19</t>
  </si>
  <si>
    <t>30.20</t>
  </si>
  <si>
    <t>30.21</t>
  </si>
  <si>
    <t>30.22</t>
  </si>
  <si>
    <t>30.23</t>
  </si>
  <si>
    <t>30.24</t>
  </si>
  <si>
    <t>30.25</t>
  </si>
  <si>
    <t>30.26</t>
  </si>
  <si>
    <t>30.27</t>
  </si>
  <si>
    <t>30.28</t>
  </si>
  <si>
    <t>30.29</t>
  </si>
  <si>
    <t>30.30</t>
  </si>
  <si>
    <t>30.1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</si>
  <si>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</si>
  <si>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</si>
  <si>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</si>
  <si>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</si>
  <si>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</si>
  <si>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</si>
  <si>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</si>
  <si>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</si>
  <si>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</si>
  <si>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30.12</t>
  </si>
  <si>
    <t>Форма 1. Перечни инвестиционных проектов  и план финансирования капитальных вложений по ним</t>
  </si>
  <si>
    <t>Приложение N 2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</si>
  <si>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</si>
  <si>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в прогнозных ценах соответствующих лет, млн. рублей (без НДС)</t>
  </si>
  <si>
    <t>Остаток освоения капитальных вложений, млн. рублей (без НДС)</t>
  </si>
  <si>
    <t>Освоение капитальных вложений в прогнозных ценах соответствующих лет, млн. рублей (без НДС)</t>
  </si>
  <si>
    <t>Итого за период реализации инвестиционной программы (предложение по корректировке утвержденного плана)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</si>
  <si>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</si>
  <si>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</si>
  <si>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</si>
  <si>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</si>
  <si>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</si>
  <si>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</si>
  <si>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</si>
  <si>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>29.2</t>
  </si>
  <si>
    <t>Форма 2. Перечни инвестиционных проектов и план освоения  капитальных вложений по ним</t>
  </si>
  <si>
    <t xml:space="preserve">                                 полное наименование субъекта электроэнергетики</t>
  </si>
  <si>
    <t>Первоначальная стоимость принимаемых к учету основных средств и нематериальных активов, млн. рублей (без НДС)</t>
  </si>
  <si>
    <t>Принятие основных средств и нематериальных активов к бухгалтерскому учету</t>
  </si>
  <si>
    <t>нематериальные активы</t>
  </si>
  <si>
    <t>основные средства</t>
  </si>
  <si>
    <t>млн. рублей (без НДС)</t>
  </si>
  <si>
    <t>км ВОЛС</t>
  </si>
  <si>
    <t>км иных линий связи</t>
  </si>
  <si>
    <t>Итого за период реализации инвестиционной программы</t>
  </si>
  <si>
    <t>6.1.1</t>
  </si>
  <si>
    <t>6.1.2</t>
  </si>
  <si>
    <t>6.1.3</t>
  </si>
  <si>
    <t>6.1.4</t>
  </si>
  <si>
    <t>6.1.5</t>
  </si>
  <si>
    <t>6.1.6</t>
  </si>
  <si>
    <t>6.2.1</t>
  </si>
  <si>
    <t>6.2.2</t>
  </si>
  <si>
    <t>6.2.3</t>
  </si>
  <si>
    <t>6.2.4</t>
  </si>
  <si>
    <t>6.2.5</t>
  </si>
  <si>
    <t>6.2.6</t>
  </si>
  <si>
    <t>7.3.1</t>
  </si>
  <si>
    <t>7.3.2</t>
  </si>
  <si>
    <t>7.3.3</t>
  </si>
  <si>
    <t>7.3.4</t>
  </si>
  <si>
    <t>7.3.5</t>
  </si>
  <si>
    <t>7.3.6</t>
  </si>
  <si>
    <t>7.4.1</t>
  </si>
  <si>
    <t>7.4.2</t>
  </si>
  <si>
    <t>7.4.3</t>
  </si>
  <si>
    <t>7.4.4</t>
  </si>
  <si>
    <t>7.4.5</t>
  </si>
  <si>
    <t>7.4.6</t>
  </si>
  <si>
    <t>7.5.1</t>
  </si>
  <si>
    <t>7.5.2</t>
  </si>
  <si>
    <t>7.5.3</t>
  </si>
  <si>
    <t>7.5.4</t>
  </si>
  <si>
    <t>7.5.5</t>
  </si>
  <si>
    <t>7.5.6</t>
  </si>
  <si>
    <t>7.6.1</t>
  </si>
  <si>
    <t>7.6.2</t>
  </si>
  <si>
    <t>7.6.3</t>
  </si>
  <si>
    <t>7.6.4</t>
  </si>
  <si>
    <t>7.6.5</t>
  </si>
  <si>
    <t>7.6.6</t>
  </si>
  <si>
    <t>8.1.1</t>
  </si>
  <si>
    <t>8.1.2</t>
  </si>
  <si>
    <t>8.1.3</t>
  </si>
  <si>
    <t>8.1.4</t>
  </si>
  <si>
    <t>8.1.5</t>
  </si>
  <si>
    <t>8.1.6</t>
  </si>
  <si>
    <t>8.2.1</t>
  </si>
  <si>
    <t>8.2.2</t>
  </si>
  <si>
    <t>8.2.3</t>
  </si>
  <si>
    <t>8.2.4</t>
  </si>
  <si>
    <t>8.2.5</t>
  </si>
  <si>
    <t>8.2.6</t>
  </si>
  <si>
    <t>Форма 3. План ввода основных средств</t>
  </si>
  <si>
    <t xml:space="preserve">                                  полное наименование субъекта электроэнергетики</t>
  </si>
  <si>
    <t>N п/п</t>
  </si>
  <si>
    <t>Приложение N 10</t>
  </si>
  <si>
    <t>Форма 10. Краткое описание инвестиционной программы. Индексы-дефляторы инвестиций в основной капитал (капитальных вложений)</t>
  </si>
  <si>
    <t>Наименование</t>
  </si>
  <si>
    <t>Наименование документа - источника данных</t>
  </si>
  <si>
    <t>Реквизиты документа</t>
  </si>
  <si>
    <t>Годы</t>
  </si>
  <si>
    <t>5.1</t>
  </si>
  <si>
    <t>5.2</t>
  </si>
  <si>
    <t>5.3</t>
  </si>
  <si>
    <t>ВСЕГО по инвестиционной программе, в том числе:</t>
  </si>
  <si>
    <t>0.1</t>
  </si>
  <si>
    <t>Реконструкция, всего</t>
  </si>
  <si>
    <t>0.2</t>
  </si>
  <si>
    <t>Модернизация, техническое перевооружение, модификация, всего</t>
  </si>
  <si>
    <t>0.3</t>
  </si>
  <si>
    <t>Новое строительство, создание, покупка, всего</t>
  </si>
  <si>
    <t>0.4</t>
  </si>
  <si>
    <t>Покупка земельных участков для целей реализации инвестиционных проектов, всего</t>
  </si>
  <si>
    <t>0.5</t>
  </si>
  <si>
    <t>Прочие инвестиционные проекты, всего</t>
  </si>
  <si>
    <t>Реконструкция, всего, в том числе:</t>
  </si>
  <si>
    <t>Реконструкция зданий (сооружений), всего, в том числе:</t>
  </si>
  <si>
    <t>1.1.1.1</t>
  </si>
  <si>
    <t>Реконструкция систем инженерно-технического обеспечения зданий (сооружений), всего, в том числе:</t>
  </si>
  <si>
    <t>1.1.1.2</t>
  </si>
  <si>
    <t>Реконструкция прочих объектов основных средств, всего, в том числе:</t>
  </si>
  <si>
    <t>Реконструкция линий связи и телекоммуникационных систем, всего, в том числе:</t>
  </si>
  <si>
    <t>Реконструкция информационно-вычислительных систем, всего, в том числе:</t>
  </si>
  <si>
    <t>Модернизация, техническое перевооружение, модификация, всего, в том числе:</t>
  </si>
  <si>
    <t>1.2.1.1</t>
  </si>
  <si>
    <t>1.2.1.2</t>
  </si>
  <si>
    <t>Модернизация, техническое перевооружение прочих объектов основных средств, всего, в том числе:</t>
  </si>
  <si>
    <t>Модернизация, техническое перевооружение линий связи и телекоммуникационных систем, всего, в том числе:</t>
  </si>
  <si>
    <t>Модернизация, техническое перевооружение информационно-вычислительных систем, всего, в том числе:</t>
  </si>
  <si>
    <t>Модификация программ для ЭВМ, всего, в том числе:</t>
  </si>
  <si>
    <t>Новое строительство, создание, покупка, всего, в том числе:</t>
  </si>
  <si>
    <t>Новое строительство, покупка зданий (сооружений), всего, в том числе:</t>
  </si>
  <si>
    <t>Новое строительство, покупка линий связи и телекоммуникационных систем, всего, в том числе:</t>
  </si>
  <si>
    <t>1.3.4.1</t>
  </si>
  <si>
    <t>Создание программ для ЭВМ, приобретение исключительных прав на программы для ЭВМ, всего, в том числе:</t>
  </si>
  <si>
    <t>1.3.4.2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</si>
  <si>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</si>
  <si>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</si>
  <si>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1.1</t>
  </si>
  <si>
    <t>1.1.1</t>
  </si>
  <si>
    <t>1.1.2</t>
  </si>
  <si>
    <t>1.1.3</t>
  </si>
  <si>
    <t>1.2</t>
  </si>
  <si>
    <t>1.2.1</t>
  </si>
  <si>
    <t>Модернизация, техническое перевооружение зданий (сооружений),
всего, в том числе:</t>
  </si>
  <si>
    <t>Создание, модернизация, техническое перевооружение систем инженерно-технического обеспечения зданий (сооружений), всего, в том числе:</t>
  </si>
  <si>
    <t>1.2.2</t>
  </si>
  <si>
    <t>1.2.3</t>
  </si>
  <si>
    <t>1.3</t>
  </si>
  <si>
    <t>1.3.1</t>
  </si>
  <si>
    <t>1.3.2</t>
  </si>
  <si>
    <t>Прочее новое строительство, покупка объектов основных средств, всего, в том числе:</t>
  </si>
  <si>
    <t>1.3.3</t>
  </si>
  <si>
    <t>Создание, приобретение объектов нематериальных активов, всего, в том числе:</t>
  </si>
  <si>
    <t>1.3.4</t>
  </si>
  <si>
    <t>1.4</t>
  </si>
  <si>
    <t>1.5</t>
  </si>
  <si>
    <t>Создание, приобретение прочих объектов нематериальных активов, всего, в том числе:</t>
  </si>
  <si>
    <t>Н</t>
  </si>
  <si>
    <t>нд</t>
  </si>
  <si>
    <t>Г</t>
  </si>
  <si>
    <t>29.1</t>
  </si>
  <si>
    <t>29.5</t>
  </si>
  <si>
    <t>29.6</t>
  </si>
  <si>
    <t xml:space="preserve">2018 год </t>
  </si>
  <si>
    <t>Генеральный директор</t>
  </si>
  <si>
    <t>Итого за период реализации инвестиционной программы (утверждённый план)</t>
  </si>
  <si>
    <t>З</t>
  </si>
  <si>
    <t>Факт</t>
  </si>
  <si>
    <r>
      <t>м</t>
    </r>
    <r>
      <rPr>
        <vertAlign val="superscript"/>
        <sz val="9"/>
        <color theme="1"/>
        <rFont val="Calibri"/>
        <family val="2"/>
        <charset val="204"/>
        <scheme val="minor"/>
      </rPr>
      <t>2</t>
    </r>
  </si>
  <si>
    <t>факт</t>
  </si>
  <si>
    <t xml:space="preserve">2022 год </t>
  </si>
  <si>
    <t>29.7</t>
  </si>
  <si>
    <t>29.8</t>
  </si>
  <si>
    <t>29.9</t>
  </si>
  <si>
    <t>29.10</t>
  </si>
  <si>
    <t>2022 год</t>
  </si>
  <si>
    <t>7.7.1</t>
  </si>
  <si>
    <t>7.7.2</t>
  </si>
  <si>
    <t>7.7.3</t>
  </si>
  <si>
    <t>7.7.4</t>
  </si>
  <si>
    <t>7.7.5</t>
  </si>
  <si>
    <t>7.7.6</t>
  </si>
  <si>
    <t>7.8.1</t>
  </si>
  <si>
    <t>7.8.2</t>
  </si>
  <si>
    <t>7.8.3</t>
  </si>
  <si>
    <t>7.8.4</t>
  </si>
  <si>
    <t>7.8.5</t>
  </si>
  <si>
    <t>7.8.6</t>
  </si>
  <si>
    <t>Омская область</t>
  </si>
  <si>
    <t>Внедрение интеллектуальных систем учета электрической энергии (мощности) (ИСУ)</t>
  </si>
  <si>
    <t>Выполнение требований ФЗ от 27.12.2018 № 522-ФЗ</t>
  </si>
  <si>
    <t xml:space="preserve">Омская область </t>
  </si>
  <si>
    <t>Другое</t>
  </si>
  <si>
    <t>Приложение N 3</t>
  </si>
  <si>
    <t>План 2022 года</t>
  </si>
  <si>
    <t>Ю.А. Баранов</t>
  </si>
  <si>
    <t xml:space="preserve">2023 год </t>
  </si>
  <si>
    <t>2023 год</t>
  </si>
  <si>
    <t>План 2023 года</t>
  </si>
  <si>
    <t>Предложение по корректировке утвержденного плана 2023  года</t>
  </si>
  <si>
    <t>K_17.01.0110</t>
  </si>
  <si>
    <t>K_17.01.0078</t>
  </si>
  <si>
    <t>1.3.2.1</t>
  </si>
  <si>
    <t>K_17.01.0087</t>
  </si>
  <si>
    <t>K_17.01.0100</t>
  </si>
  <si>
    <t>K_17.01.0101</t>
  </si>
  <si>
    <t>1.3.2.2</t>
  </si>
  <si>
    <t>Приобретение прав на антивирусное программное обеспечение</t>
  </si>
  <si>
    <t>K_17.01.0095</t>
  </si>
  <si>
    <t>1.3.2.3</t>
  </si>
  <si>
    <t>1.3.2.4</t>
  </si>
  <si>
    <t>1.3.2.5</t>
  </si>
  <si>
    <t>1.2.3.1</t>
  </si>
  <si>
    <t>1.2.3.1.1</t>
  </si>
  <si>
    <t>1.2.3.1.2</t>
  </si>
  <si>
    <t>1.2.3.1.3</t>
  </si>
  <si>
    <t>1.2.2.1</t>
  </si>
  <si>
    <t>1.2.2.2</t>
  </si>
  <si>
    <t>1.2.3.1.4</t>
  </si>
  <si>
    <t>Развитие системы «CRM юридических лиц» (2022-2025)</t>
  </si>
  <si>
    <t>Приобретение сервисных пакетов для программного-аппаратного комплекса FortiGate</t>
  </si>
  <si>
    <t>Приобретение оргтехники (2022-2023)</t>
  </si>
  <si>
    <t>1.3.3.1</t>
  </si>
  <si>
    <t>1.3.4.2.1</t>
  </si>
  <si>
    <t>2022</t>
  </si>
  <si>
    <t>2023</t>
  </si>
  <si>
    <t>Развитие ИТ платформы расчетов с юридическими лицами (2021-2024)</t>
  </si>
  <si>
    <t>Развитие системы «Личный кабинет клиента юридического лица» (2021-2024)</t>
  </si>
  <si>
    <t>Развитие мобильного приложения «Личный кабинет клиента юридического лица» (2021-2024)</t>
  </si>
  <si>
    <t>L_17.01.0135</t>
  </si>
  <si>
    <t>L_17.01.0131</t>
  </si>
  <si>
    <t>L_17.01.0132</t>
  </si>
  <si>
    <t>L_17.01.0134</t>
  </si>
  <si>
    <t xml:space="preserve"> Роботизация Бизнес-процессов для компании, входящих в контур ПАО "ИнтерРАО"</t>
  </si>
  <si>
    <t>L_17.01.0139</t>
  </si>
  <si>
    <r>
      <t xml:space="preserve">Инвестиционная программа     </t>
    </r>
    <r>
      <rPr>
        <b/>
        <u/>
        <sz val="9"/>
        <color theme="1"/>
        <rFont val="Calibri"/>
        <family val="2"/>
        <charset val="204"/>
        <scheme val="minor"/>
      </rPr>
      <t>Общества с ограниченной ответственностью "Омская энергосбытовая компания" в границах Омской области</t>
    </r>
  </si>
  <si>
    <t xml:space="preserve">Темп роста индекса-дефлятора валового накопления основного капитала (инвестиций) </t>
  </si>
  <si>
    <r>
      <t xml:space="preserve">Инвестиционная программа     </t>
    </r>
    <r>
      <rPr>
        <b/>
        <sz val="9"/>
        <color theme="1"/>
        <rFont val="Calibri"/>
        <family val="2"/>
        <charset val="204"/>
        <scheme val="minor"/>
      </rPr>
      <t>О</t>
    </r>
    <r>
      <rPr>
        <b/>
        <u/>
        <sz val="9"/>
        <color theme="1"/>
        <rFont val="Calibri"/>
        <family val="2"/>
        <charset val="204"/>
        <scheme val="minor"/>
      </rPr>
      <t>бщество с ограниченной ответственностью "Омская энергосбытовая компания" в границах Омской области</t>
    </r>
  </si>
  <si>
    <t>Приобретение серверов основного кластера (5 шт.)</t>
  </si>
  <si>
    <t>Создание интеллектуальной системы учета электрической энергии (2022-2025)</t>
  </si>
  <si>
    <t>План 2021 год</t>
  </si>
  <si>
    <t>Темп роста индекса потребительских цен (ИПЦ)</t>
  </si>
  <si>
    <t>Темп роста индекса цен производителей (ИЦП)</t>
  </si>
  <si>
    <t>1.1.</t>
  </si>
  <si>
    <t>1.2.</t>
  </si>
  <si>
    <t>1.3.</t>
  </si>
  <si>
    <t>1.2.3.1.5</t>
  </si>
  <si>
    <t>Развитие «Индивидуального кабинета управления счетами. Версия 1»</t>
  </si>
  <si>
    <t>L_17.01.0118</t>
  </si>
  <si>
    <t>1.2.3.1.6</t>
  </si>
  <si>
    <t>Развитие мобильного приложения «Личный кабинет клиента физического лица»</t>
  </si>
  <si>
    <t>L_17.01.0122</t>
  </si>
  <si>
    <t>1.3.2.7</t>
  </si>
  <si>
    <t>Приобретение центральных коммутаторов локальной вычислительной сети</t>
  </si>
  <si>
    <t>L_17.01.0123</t>
  </si>
  <si>
    <t>Предложение по корректировке утвержденного плана 2022  года</t>
  </si>
  <si>
    <t>L_17.01.0067</t>
  </si>
  <si>
    <t>Развитие системы «CRM юридических лиц» (2021)</t>
  </si>
  <si>
    <t>1.2.3.1.7</t>
  </si>
  <si>
    <t>и</t>
  </si>
  <si>
    <t>Финансирование капитальных вложений 2021 года в прогнозных ценах, млн. рублей (с НДС)</t>
  </si>
  <si>
    <t>Факт 2021 год</t>
  </si>
  <si>
    <t>План 2024 года</t>
  </si>
  <si>
    <t>1.3.4.2.2</t>
  </si>
  <si>
    <t>Фактический объем финансирования на 01.01.2021, млн. рублей (с НДС)</t>
  </si>
  <si>
    <t>План на 01.01.2021</t>
  </si>
  <si>
    <t>Предложение по корректировке утвержденного плана на 01.01. 2021</t>
  </si>
  <si>
    <t>Предложение по корректировке утвержденного плана 2024  года</t>
  </si>
  <si>
    <t>Фактический объем освоения капитальных вложений на 01.01.2021 года, млн. рублей (без НДС)</t>
  </si>
  <si>
    <t xml:space="preserve">2024 год </t>
  </si>
  <si>
    <t>Освоение капитальных вложений 2021 года в прогнозных ценах соответствующих лет, млн. рублей (без НДС)</t>
  </si>
  <si>
    <t>Предложение по корректировке утвержденного плана на 01.01.2021 года</t>
  </si>
  <si>
    <t>План на 01.01.2021 года</t>
  </si>
  <si>
    <t>Приобретение прав использования программы для ЭВМ «API-Casebook»</t>
  </si>
  <si>
    <t>М_17.01.0161</t>
  </si>
  <si>
    <t>1.3.4.2.3</t>
  </si>
  <si>
    <t>2024 год</t>
  </si>
  <si>
    <t>Год раскрытия информации:   2022 год</t>
  </si>
  <si>
    <t>М_17.01.0153</t>
  </si>
  <si>
    <t>Принятие основных средств и нематериальных активов к бухгалтерскому учету в 2021 году</t>
  </si>
  <si>
    <t>2021 год</t>
  </si>
  <si>
    <t xml:space="preserve">Корпоративное письмо ПАО "ИнтерРАО"
</t>
  </si>
  <si>
    <t>Единые сценарные условия 2021-2041 Группа "Интер РАО"</t>
  </si>
  <si>
    <t xml:space="preserve">                                                              </t>
  </si>
  <si>
    <r>
      <rPr>
        <u/>
        <sz val="9"/>
        <color theme="1"/>
        <rFont val="Calibri"/>
        <family val="2"/>
        <charset val="204"/>
        <scheme val="minor"/>
      </rPr>
      <t xml:space="preserve">Решение об утверждении инвестиционной программы ООО "ОЭК" на 2021-2023 годы от 29.10.2020 №68 принято Региональной энергетической комиссией Омской области 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u/>
        <sz val="9"/>
        <color theme="1"/>
        <rFont val="Calibri"/>
        <family val="2"/>
        <charset val="204"/>
        <scheme val="minor"/>
      </rPr>
      <t xml:space="preserve">Плановые значения указаны в соответствии с приказом от 28.10.2021 № 322/76 о внесении изменений в приказ РЭК Омской области от 29 октября 2020 № 258/68 об утверждении инвестиционной программы ООО "ОЭК" на 2021-2023 годы. </t>
    </r>
  </si>
  <si>
    <r>
      <rPr>
        <u/>
        <sz val="9"/>
        <color theme="1"/>
        <rFont val="Calibri"/>
        <family val="2"/>
        <charset val="204"/>
        <scheme val="minor"/>
      </rPr>
      <t xml:space="preserve">Решение об утверждении инвестиционной программы ООО "ОЭК" на 2021-2023 годы от 29.10.2020 №68 принято Региональной энергетической комиссией Омской области. 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u/>
        <sz val="9"/>
        <color theme="1"/>
        <rFont val="Calibri"/>
        <family val="2"/>
        <charset val="204"/>
        <scheme val="minor"/>
      </rPr>
      <t xml:space="preserve">Плановые значения указаны в соответствии с приказом от 28.10.2021 № 322/76 о внесении изменений в приказ РЭК Омской области от 29 октября 2020 № 258/68 об утверждении инвестиционной программы ООО "ОЭК" на 2021-2023 годы. </t>
    </r>
  </si>
  <si>
    <r>
      <t xml:space="preserve">Год раскрытия информации:   </t>
    </r>
    <r>
      <rPr>
        <u/>
        <sz val="9"/>
        <color theme="1"/>
        <rFont val="Calibri"/>
        <family val="2"/>
        <charset val="204"/>
        <scheme val="minor"/>
      </rPr>
      <t>2022 год</t>
    </r>
  </si>
  <si>
    <t>Замена устаревшего оборудования, снятого с продажи и технической поддержки производителя, а также увеличение количество портов на каждом коммутаторе, за счет использования коммутаторов нового поколения.</t>
  </si>
  <si>
    <t>Целью реализации проекта является поддержание уровня информационной безопасности данных потребителей</t>
  </si>
  <si>
    <t>Для обеспечения бесперебойного ведения претензионно-исковой работы по взысканию дебиторской задолженности, сохранения темпов автоматизации бизнес-процессов по основной деятельности посредством использования Casebook API.</t>
  </si>
  <si>
    <t>В связи с уходом поставщика с рынка РФ  и рассмотрением продукции вендоров ELTEX, HUAWEI, также с повышением цены на товар, произошел сдвиг сроков реализации проекта на 2022 год.</t>
  </si>
  <si>
    <t>1.3.3.2</t>
  </si>
  <si>
    <t xml:space="preserve">Целью реализации проекта является исключение рисков использования устаревшего иностранного оборудования, снятого с продажи и отсутствием технической поддержки производителя
</t>
  </si>
  <si>
    <t>Приобретение сетевого оборудования (2022-2023)</t>
  </si>
  <si>
    <t>Модернизация системы хранения данных NetApp</t>
  </si>
  <si>
    <t>1.2.3.1.8</t>
  </si>
  <si>
    <t>Приобретение неисключительных прав и внедрение Платформы «Клиент-Онлайн» (2022)</t>
  </si>
  <si>
    <t>1.2.3.1.9</t>
  </si>
  <si>
    <t>Приобретение дополнительной дисковой емкости для информационной системы управления сбытом электроэнергии бытовым потребителям</t>
  </si>
  <si>
    <t>1.3.2.6</t>
  </si>
  <si>
    <t>Целью реализации проекта является поддержание уровня информационной безопасности данных потребителей, но в связи с  тем, что производитель ушел с рынка РФ, проект не будет реализован</t>
  </si>
  <si>
    <t>Приобретение источников бесперебойного питания (2023)</t>
  </si>
  <si>
    <t>Внедрение систем роботизации бизнес-процессов (2023 г.)</t>
  </si>
  <si>
    <t>1.5.1</t>
  </si>
  <si>
    <t>1.5.2</t>
  </si>
  <si>
    <t>Приобретение и монтаж кондиционеров в клиентских офисах (4 шт.)</t>
  </si>
  <si>
    <t>Приобретение и монтаж пандусов в клиентских офисах (2 шт.)</t>
  </si>
  <si>
    <t xml:space="preserve">Целью реализации проекта является соблюдение требований обслуживания маломобильных граждан
</t>
  </si>
  <si>
    <t xml:space="preserve">Целью реализации проекта является соблюдение микроклимата для потребителей в клиентском зале
</t>
  </si>
  <si>
    <t>1.2.3.1.10</t>
  </si>
  <si>
    <t>Приобретение лицензий Naumen для объединенного контактного центра (2023 г.)</t>
  </si>
  <si>
    <t>1.2.3.1.11</t>
  </si>
  <si>
    <t>Развитие каналов взаимодействия с клиентами (2023 г.)</t>
  </si>
  <si>
    <t xml:space="preserve">Приобретение лицензий на импортозамещенное программное обеспечение для организации рабочих мест (2022-2023) </t>
  </si>
  <si>
    <t>М_17.01.0192</t>
  </si>
  <si>
    <t>M_17.01.0191</t>
  </si>
  <si>
    <t>M_17.01.0181</t>
  </si>
  <si>
    <t>M_17.01.0165</t>
  </si>
  <si>
    <t>M_17.01.0184</t>
  </si>
  <si>
    <t>M_17.01.0169</t>
  </si>
  <si>
    <t>М_17.01.0190</t>
  </si>
  <si>
    <t>M_17.01.0143</t>
  </si>
  <si>
    <t>M_17.01.0170</t>
  </si>
  <si>
    <t>М_17.01.0163</t>
  </si>
  <si>
    <t>M_17.01.0186</t>
  </si>
  <si>
    <t>1.3.3.3</t>
  </si>
  <si>
    <t xml:space="preserve">Целью реализации проекта является замена устаревшей техники (ПК и МФУ)+перенос объема поставки с 2022 года из-за влияния санкций
</t>
  </si>
  <si>
    <t>Приобретение программно-аппаратных комплексов ViPNet Coordinator HW 1000 (2022-2023)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</si>
</sst>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_ ;[Red]\-#,##0.00\ "/>
    <numFmt numFmtId="166" formatCode="#,##0_ ;[Red]\-#,##0\ "/>
    <numFmt numFmtId="167" formatCode="0.000"/>
    <numFmt numFmtId="168" formatCode="0.0000"/>
    <numFmt numFmtId="169" formatCode="_-* #,##0.00_р_._-;\-* #,##0.00_р_._-;_-* \-??_р_._-;_-@_-"/>
  </numFmts>
  <fonts count="40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vertAlign val="superscript"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0" tint="-0.149998474074526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B050"/>
      <name val="Calibri"/>
      <family val="2"/>
      <charset val="204"/>
      <scheme val="minor"/>
    </font>
    <font>
      <sz val="9"/>
      <color theme="0" tint="-0.249977111117893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SimSun"/>
      <family val="2"/>
      <charset val="204"/>
    </font>
    <font>
      <sz val="11"/>
      <color indexed="8"/>
      <name val="Calibri"/>
      <family val="2"/>
      <charset val="204"/>
    </font>
    <font>
      <sz val="10"/>
      <color rgb="FF0070C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sz val="9"/>
      <color rgb="FF0070C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rgb="FF00B050"/>
      <name val="Calibri"/>
      <family val="2"/>
      <charset val="204"/>
      <scheme val="minor"/>
    </font>
    <font>
      <b/>
      <sz val="9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8" fillId="0" borderId="0"/>
    <xf numFmtId="0" fontId="9" fillId="0" borderId="0"/>
    <xf numFmtId="169" fontId="22" fillId="0" borderId="0" applyBorder="0" applyProtection="0"/>
    <xf numFmtId="0" fontId="22" fillId="0" borderId="0"/>
    <xf numFmtId="0" fontId="23" fillId="0" borderId="0"/>
    <xf numFmtId="0" fontId="7" fillId="0" borderId="0"/>
    <xf numFmtId="0" fontId="24" fillId="0" borderId="0"/>
    <xf numFmtId="164" fontId="25" fillId="0" borderId="0" applyFont="0" applyFill="0" applyBorder="0" applyAlignment="0" applyProtection="0"/>
  </cellStyleXfs>
  <cellXfs count="25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166" fontId="3" fillId="0" borderId="0" xfId="0" applyNumberFormat="1" applyFont="1"/>
    <xf numFmtId="166" fontId="3" fillId="0" borderId="0" xfId="0" applyNumberFormat="1" applyFont="1" applyAlignment="1">
      <alignment vertical="center"/>
    </xf>
    <xf numFmtId="166" fontId="3" fillId="0" borderId="0" xfId="0" applyNumberFormat="1" applyFont="1" applyFill="1"/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0" fontId="1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vertical="center"/>
    </xf>
    <xf numFmtId="0" fontId="1" fillId="0" borderId="0" xfId="0" applyFont="1" applyFill="1"/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2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166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3" fillId="0" borderId="0" xfId="0" applyFont="1"/>
    <xf numFmtId="165" fontId="3" fillId="0" borderId="0" xfId="0" applyNumberFormat="1" applyFont="1" applyFill="1" applyAlignment="1">
      <alignment vertical="center"/>
    </xf>
    <xf numFmtId="2" fontId="3" fillId="0" borderId="0" xfId="0" applyNumberFormat="1" applyFont="1" applyFill="1"/>
    <xf numFmtId="49" fontId="6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6" fillId="0" borderId="0" xfId="0" applyFont="1"/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left" vertical="center" wrapText="1"/>
    </xf>
    <xf numFmtId="14" fontId="6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166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2" fontId="6" fillId="0" borderId="0" xfId="0" applyNumberFormat="1" applyFont="1" applyFill="1"/>
    <xf numFmtId="165" fontId="6" fillId="0" borderId="1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left" vertical="center" wrapText="1"/>
    </xf>
    <xf numFmtId="165" fontId="18" fillId="2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 applyProtection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/>
    </xf>
    <xf numFmtId="167" fontId="19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5" fontId="21" fillId="0" borderId="0" xfId="0" applyNumberFormat="1" applyFont="1" applyFill="1"/>
    <xf numFmtId="168" fontId="6" fillId="0" borderId="0" xfId="0" applyNumberFormat="1" applyFont="1" applyFill="1"/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0" xfId="0" applyFont="1"/>
    <xf numFmtId="4" fontId="29" fillId="0" borderId="0" xfId="0" applyNumberFormat="1" applyFont="1"/>
    <xf numFmtId="2" fontId="29" fillId="0" borderId="0" xfId="0" applyNumberFormat="1" applyFont="1"/>
    <xf numFmtId="2" fontId="14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justify" vertical="center" wrapText="1"/>
    </xf>
    <xf numFmtId="2" fontId="6" fillId="2" borderId="0" xfId="0" applyNumberFormat="1" applyFont="1" applyFill="1"/>
    <xf numFmtId="0" fontId="6" fillId="0" borderId="0" xfId="0" applyFont="1" applyFill="1" applyAlignment="1">
      <alignment wrapText="1"/>
    </xf>
    <xf numFmtId="165" fontId="6" fillId="2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/>
    <xf numFmtId="0" fontId="6" fillId="2" borderId="1" xfId="0" applyFont="1" applyFill="1" applyBorder="1" applyAlignment="1">
      <alignment horizontal="justify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2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vertical="center"/>
    </xf>
    <xf numFmtId="165" fontId="6" fillId="0" borderId="0" xfId="0" applyNumberFormat="1" applyFont="1"/>
    <xf numFmtId="165" fontId="16" fillId="0" borderId="0" xfId="0" applyNumberFormat="1" applyFont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2" fontId="16" fillId="0" borderId="0" xfId="0" applyNumberFormat="1" applyFont="1" applyFill="1" applyAlignment="1">
      <alignment vertical="center"/>
    </xf>
    <xf numFmtId="2" fontId="16" fillId="0" borderId="0" xfId="0" applyNumberFormat="1" applyFont="1" applyFill="1"/>
    <xf numFmtId="2" fontId="20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2" fontId="3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2" borderId="0" xfId="0" applyNumberFormat="1" applyFont="1" applyFill="1"/>
    <xf numFmtId="2" fontId="33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Fill="1"/>
    <xf numFmtId="165" fontId="3" fillId="0" borderId="0" xfId="0" applyNumberFormat="1" applyFont="1" applyFill="1"/>
    <xf numFmtId="0" fontId="15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justify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17" fontId="20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justify" vertical="center" wrapText="1"/>
    </xf>
    <xf numFmtId="0" fontId="20" fillId="0" borderId="0" xfId="0" applyFont="1" applyFill="1"/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165" fontId="32" fillId="0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/>
    </xf>
    <xf numFmtId="166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36" fillId="0" borderId="0" xfId="0" applyFont="1" applyFill="1"/>
    <xf numFmtId="2" fontId="37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17" fontId="31" fillId="0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2" fontId="28" fillId="4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center" vertical="center" wrapText="1"/>
    </xf>
    <xf numFmtId="2" fontId="33" fillId="3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 applyFill="1"/>
    <xf numFmtId="165" fontId="31" fillId="3" borderId="1" xfId="0" applyNumberFormat="1" applyFont="1" applyFill="1" applyBorder="1" applyAlignment="1">
      <alignment horizontal="center" vertical="center" wrapText="1"/>
    </xf>
    <xf numFmtId="165" fontId="2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3">
    <cellStyle name="Normal_SHEET" xfId="6"/>
    <cellStyle name="TableStyleLight1" xfId="7"/>
    <cellStyle name="Обычный" xfId="0" builtinId="0"/>
    <cellStyle name="Обычный 10" xfId="1"/>
    <cellStyle name="Обычный 19" xfId="5"/>
    <cellStyle name="Обычный 2" xfId="3"/>
    <cellStyle name="Обычный 3" xfId="2"/>
    <cellStyle name="Обычный 4" xfId="8"/>
    <cellStyle name="Обычный 5" xfId="11"/>
    <cellStyle name="Обычный 7" xfId="9"/>
    <cellStyle name="Обычный 7 12" xfId="10"/>
    <cellStyle name="Финансовый 2" xfId="4"/>
    <cellStyle name="Финансовый 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tskikh_TV\Desktop\1.%20&#1048;&#1055;&#1056;&#1054;&#1056;&#1042;&#1044;%20&#1090;&#1072;&#1073;%20728%20&#1054;&#1069;&#1050;%202021-2024&#1075;&#1075;%20&#1089;&#1082;&#1086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2022"/>
      <sheetName val="прил4 2023"/>
      <sheetName val="прил4 2024"/>
      <sheetName val="прил5"/>
      <sheetName val="прил6"/>
      <sheetName val="прил7"/>
      <sheetName val="прил8"/>
      <sheetName val="прил9"/>
      <sheetName val="прил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4">
          <cell r="D24" t="str">
            <v>Ю.А. Баранов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T82"/>
  <sheetViews>
    <sheetView topLeftCell="AD28" zoomScale="80" zoomScaleNormal="80" zoomScaleSheetLayoutView="80" zoomScalePageLayoutView="80" workbookViewId="0">
      <selection activeCell="L44" sqref="L44"/>
    </sheetView>
  </sheetViews>
  <sheetFormatPr defaultColWidth="9.140625" defaultRowHeight="12" x14ac:dyDescent="0.2"/>
  <cols>
    <col min="1" max="1" width="17.5703125" style="14" customWidth="1"/>
    <col min="2" max="2" width="54.85546875" style="14" customWidth="1"/>
    <col min="3" max="3" width="20" style="14" customWidth="1"/>
    <col min="4" max="4" width="17.5703125" style="14" customWidth="1"/>
    <col min="5" max="5" width="17.140625" style="14" customWidth="1"/>
    <col min="6" max="6" width="9.140625" style="14" customWidth="1"/>
    <col min="7" max="7" width="15.5703125" style="14" customWidth="1"/>
    <col min="8" max="8" width="11" style="61" customWidth="1"/>
    <col min="9" max="9" width="14.5703125" style="61" customWidth="1"/>
    <col min="10" max="10" width="14.7109375" style="30" customWidth="1"/>
    <col min="11" max="11" width="11" style="14" customWidth="1"/>
    <col min="12" max="12" width="14.5703125" style="14" customWidth="1"/>
    <col min="13" max="13" width="14.7109375" style="14" customWidth="1"/>
    <col min="14" max="14" width="19" style="14" customWidth="1"/>
    <col min="15" max="15" width="9.140625" style="61" customWidth="1"/>
    <col min="16" max="16" width="15.85546875" style="14" customWidth="1"/>
    <col min="17" max="17" width="11" style="14" customWidth="1"/>
    <col min="18" max="18" width="12.85546875" style="14" customWidth="1"/>
    <col min="19" max="19" width="19.42578125" style="14" customWidth="1"/>
    <col min="20" max="20" width="18.140625" style="14" customWidth="1"/>
    <col min="21" max="21" width="17.140625" style="14" customWidth="1"/>
    <col min="22" max="22" width="18.5703125" style="14" customWidth="1"/>
    <col min="23" max="23" width="20.5703125" style="14" customWidth="1"/>
    <col min="24" max="24" width="17.85546875" style="14" customWidth="1"/>
    <col min="25" max="25" width="18.140625" style="14" customWidth="1"/>
    <col min="26" max="26" width="17.140625" style="14" customWidth="1"/>
    <col min="27" max="27" width="18.5703125" style="14" customWidth="1"/>
    <col min="28" max="28" width="19.28515625" style="14" customWidth="1"/>
    <col min="29" max="29" width="17.85546875" style="14" customWidth="1"/>
    <col min="30" max="30" width="18.140625" style="14" customWidth="1"/>
    <col min="31" max="31" width="17.140625" style="14" customWidth="1"/>
    <col min="32" max="32" width="18.5703125" style="14" customWidth="1"/>
    <col min="33" max="33" width="19.28515625" style="14" customWidth="1"/>
    <col min="34" max="34" width="17.85546875" style="14" customWidth="1"/>
    <col min="35" max="35" width="18.140625" style="14" customWidth="1"/>
    <col min="36" max="36" width="17.140625" style="14" customWidth="1"/>
    <col min="37" max="37" width="18.5703125" style="14" customWidth="1"/>
    <col min="38" max="38" width="19.28515625" style="61" customWidth="1"/>
    <col min="39" max="39" width="17.85546875" style="14" customWidth="1"/>
    <col min="40" max="40" width="18.140625" style="14" customWidth="1"/>
    <col min="41" max="41" width="17.140625" style="14" customWidth="1"/>
    <col min="42" max="42" width="18.5703125" style="14" customWidth="1"/>
    <col min="43" max="43" width="19.28515625" style="14" customWidth="1"/>
    <col min="44" max="44" width="17.85546875" style="14" customWidth="1"/>
    <col min="45" max="45" width="18.140625" style="14" customWidth="1"/>
    <col min="46" max="46" width="17.140625" style="14" customWidth="1"/>
    <col min="47" max="47" width="18.5703125" style="14" customWidth="1"/>
    <col min="48" max="48" width="19.28515625" style="61" customWidth="1"/>
    <col min="49" max="49" width="17.85546875" style="14" customWidth="1"/>
    <col min="50" max="50" width="18.140625" style="14" customWidth="1"/>
    <col min="51" max="51" width="17.140625" style="14" customWidth="1"/>
    <col min="52" max="52" width="18.5703125" style="14" customWidth="1"/>
    <col min="53" max="53" width="19.28515625" style="14" customWidth="1"/>
    <col min="54" max="54" width="17.85546875" style="14" customWidth="1"/>
    <col min="55" max="55" width="18.140625" style="14" customWidth="1"/>
    <col min="56" max="56" width="17.140625" style="14" customWidth="1"/>
    <col min="57" max="57" width="18.5703125" style="14" customWidth="1"/>
    <col min="58" max="58" width="19.28515625" style="61" customWidth="1"/>
    <col min="59" max="69" width="17.85546875" style="14" customWidth="1"/>
    <col min="70" max="70" width="38.28515625" style="14" customWidth="1"/>
    <col min="71" max="71" width="9.140625" style="14" customWidth="1"/>
    <col min="72" max="72" width="13.28515625" style="14" customWidth="1"/>
    <col min="73" max="73" width="16.28515625" style="14" customWidth="1"/>
    <col min="74" max="16384" width="9.140625" style="14"/>
  </cols>
  <sheetData>
    <row r="1" spans="1:72" x14ac:dyDescent="0.2">
      <c r="BT1" s="15" t="s">
        <v>19</v>
      </c>
    </row>
    <row r="2" spans="1:72" x14ac:dyDescent="0.2">
      <c r="BT2" s="15" t="s">
        <v>20</v>
      </c>
    </row>
    <row r="3" spans="1:72" x14ac:dyDescent="0.2">
      <c r="BT3" s="15" t="s">
        <v>21</v>
      </c>
    </row>
    <row r="4" spans="1:72" x14ac:dyDescent="0.2">
      <c r="A4" s="16"/>
    </row>
    <row r="5" spans="1:72" x14ac:dyDescent="0.2">
      <c r="A5" s="212" t="s">
        <v>56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</row>
    <row r="6" spans="1:72" x14ac:dyDescent="0.2">
      <c r="A6" s="17"/>
      <c r="B6" s="17"/>
      <c r="C6" s="17"/>
      <c r="D6" s="17"/>
      <c r="E6" s="17"/>
      <c r="F6" s="17"/>
      <c r="G6" s="17"/>
      <c r="H6" s="76"/>
      <c r="I6" s="76"/>
      <c r="J6" s="31"/>
      <c r="K6" s="17"/>
      <c r="L6" s="17"/>
      <c r="M6" s="17"/>
      <c r="N6" s="17"/>
      <c r="O6" s="7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76"/>
      <c r="AM6" s="17"/>
      <c r="AN6" s="17"/>
      <c r="AO6" s="17"/>
      <c r="AP6" s="17"/>
      <c r="AQ6" s="17"/>
      <c r="AR6" s="17"/>
      <c r="AS6" s="17"/>
      <c r="AT6" s="17"/>
      <c r="AU6" s="17"/>
      <c r="AV6" s="76"/>
      <c r="AW6" s="17"/>
      <c r="AX6" s="17"/>
      <c r="AY6" s="17"/>
      <c r="AZ6" s="17"/>
      <c r="BA6" s="17"/>
      <c r="BB6" s="17"/>
      <c r="BC6" s="17"/>
      <c r="BD6" s="17"/>
      <c r="BE6" s="17"/>
      <c r="BF6" s="76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</row>
    <row r="7" spans="1:72" x14ac:dyDescent="0.2">
      <c r="A7" s="213" t="s">
        <v>275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</row>
    <row r="8" spans="1:72" x14ac:dyDescent="0.2">
      <c r="A8" s="212" t="s">
        <v>130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</row>
    <row r="9" spans="1:72" x14ac:dyDescent="0.2">
      <c r="A9" s="17"/>
      <c r="B9" s="17"/>
      <c r="C9" s="17"/>
      <c r="D9" s="17"/>
      <c r="E9" s="17"/>
      <c r="F9" s="17"/>
      <c r="G9" s="17"/>
      <c r="H9" s="76"/>
      <c r="I9" s="76"/>
      <c r="J9" s="31"/>
      <c r="K9" s="17"/>
      <c r="L9" s="17"/>
      <c r="M9" s="17"/>
      <c r="N9" s="17"/>
      <c r="O9" s="76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76"/>
      <c r="AM9" s="17"/>
      <c r="AN9" s="17"/>
      <c r="AO9" s="17"/>
      <c r="AP9" s="17"/>
      <c r="AQ9" s="17"/>
      <c r="AR9" s="17"/>
      <c r="AS9" s="17"/>
      <c r="AT9" s="17"/>
      <c r="AU9" s="17"/>
      <c r="AV9" s="76"/>
      <c r="AW9" s="17"/>
      <c r="AX9" s="17"/>
      <c r="AY9" s="17"/>
      <c r="AZ9" s="17"/>
      <c r="BA9" s="17"/>
      <c r="BB9" s="17"/>
      <c r="BC9" s="17"/>
      <c r="BD9" s="17"/>
      <c r="BE9" s="17"/>
      <c r="BF9" s="76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</row>
    <row r="10" spans="1:72" x14ac:dyDescent="0.2">
      <c r="A10" s="213" t="s">
        <v>324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</row>
    <row r="11" spans="1:72" x14ac:dyDescent="0.2">
      <c r="A11" s="17"/>
      <c r="B11" s="17"/>
      <c r="C11" s="17"/>
      <c r="D11" s="17"/>
      <c r="E11" s="17"/>
      <c r="F11" s="17"/>
      <c r="G11" s="17"/>
      <c r="H11" s="76"/>
      <c r="I11" s="76"/>
      <c r="J11" s="31"/>
      <c r="K11" s="17"/>
      <c r="L11" s="17"/>
      <c r="M11" s="17"/>
      <c r="N11" s="17"/>
      <c r="O11" s="76"/>
      <c r="P11" s="17"/>
      <c r="Q11" s="17"/>
      <c r="R11" s="17"/>
      <c r="S11" s="17"/>
      <c r="T11" s="17"/>
      <c r="U11" s="17"/>
      <c r="V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I11" s="17"/>
      <c r="AJ11" s="17"/>
      <c r="AK11" s="17"/>
      <c r="AL11" s="76"/>
      <c r="AM11" s="17"/>
      <c r="AN11" s="17"/>
      <c r="AO11" s="17"/>
      <c r="AP11" s="17"/>
      <c r="AQ11" s="17"/>
      <c r="AR11" s="17"/>
      <c r="AS11" s="17"/>
      <c r="AU11" s="17"/>
      <c r="AV11" s="76"/>
      <c r="AW11" s="17"/>
      <c r="AX11" s="17"/>
      <c r="AY11" s="17"/>
      <c r="AZ11" s="17"/>
      <c r="BA11" s="17"/>
      <c r="BB11" s="17"/>
      <c r="BC11" s="17"/>
      <c r="BD11" s="17"/>
      <c r="BE11" s="17"/>
      <c r="BF11" s="76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</row>
    <row r="12" spans="1:72" ht="35.25" customHeight="1" x14ac:dyDescent="0.2">
      <c r="B12" s="34"/>
      <c r="C12" s="34"/>
      <c r="D12" s="34"/>
      <c r="E12" s="34"/>
      <c r="F12" s="34"/>
      <c r="G12" s="34"/>
      <c r="H12" s="77"/>
      <c r="I12" s="77"/>
      <c r="J12" s="34"/>
      <c r="K12" s="34"/>
      <c r="L12" s="34"/>
      <c r="N12" s="34"/>
      <c r="O12" s="77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233" t="s">
        <v>323</v>
      </c>
      <c r="AI12" s="233"/>
      <c r="AJ12" s="233"/>
      <c r="AK12" s="233"/>
      <c r="AL12" s="233"/>
      <c r="AM12" s="233"/>
      <c r="AN12" s="233"/>
      <c r="AO12" s="233"/>
      <c r="AP12" s="233"/>
      <c r="AQ12" s="34"/>
      <c r="AR12" s="34"/>
      <c r="AS12" s="34"/>
      <c r="AT12" s="34"/>
      <c r="AU12" s="52"/>
      <c r="AV12" s="77"/>
      <c r="AW12" s="52"/>
      <c r="AX12" s="52"/>
      <c r="AY12" s="34"/>
      <c r="AZ12" s="34"/>
      <c r="BA12" s="34"/>
      <c r="BB12" s="34"/>
      <c r="BC12" s="34"/>
      <c r="BD12" s="34"/>
      <c r="BE12" s="34"/>
      <c r="BF12" s="77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</row>
    <row r="13" spans="1:72" x14ac:dyDescent="0.2">
      <c r="A13" s="213" t="s">
        <v>321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</row>
    <row r="14" spans="1:72" ht="39" customHeight="1" x14ac:dyDescent="0.2">
      <c r="AB14" s="28"/>
      <c r="AG14" s="129">
        <v>7.6046100000000001</v>
      </c>
      <c r="AH14" s="130">
        <v>0.76046100000000028</v>
      </c>
      <c r="AI14" s="129">
        <v>53.106034283356252</v>
      </c>
      <c r="AJ14" s="129"/>
      <c r="AK14" s="129"/>
      <c r="AL14" s="129">
        <v>803.96799999999996</v>
      </c>
      <c r="AM14" s="131">
        <f>AL20-AL14</f>
        <v>-516.61333919999993</v>
      </c>
      <c r="AN14" s="129">
        <v>-5.8540000000000418</v>
      </c>
      <c r="AT14" s="131">
        <f>AU14+AV37</f>
        <v>1826.5179600000001</v>
      </c>
      <c r="AU14" s="131">
        <f>AV40+AV53</f>
        <v>132.57600000000002</v>
      </c>
      <c r="AV14" s="129">
        <v>547.36500000000001</v>
      </c>
      <c r="AW14" s="131">
        <v>18.65771885235722</v>
      </c>
    </row>
    <row r="15" spans="1:72" ht="42.75" customHeight="1" x14ac:dyDescent="0.2">
      <c r="A15" s="220" t="s">
        <v>0</v>
      </c>
      <c r="B15" s="220" t="s">
        <v>1</v>
      </c>
      <c r="C15" s="220" t="s">
        <v>2</v>
      </c>
      <c r="D15" s="220" t="s">
        <v>3</v>
      </c>
      <c r="E15" s="220" t="s">
        <v>4</v>
      </c>
      <c r="F15" s="220" t="s">
        <v>5</v>
      </c>
      <c r="G15" s="220"/>
      <c r="H15" s="224" t="s">
        <v>6</v>
      </c>
      <c r="I15" s="225"/>
      <c r="J15" s="225"/>
      <c r="K15" s="225"/>
      <c r="L15" s="225"/>
      <c r="M15" s="226"/>
      <c r="N15" s="220" t="s">
        <v>302</v>
      </c>
      <c r="O15" s="220" t="s">
        <v>7</v>
      </c>
      <c r="P15" s="220"/>
      <c r="Q15" s="220" t="s">
        <v>8</v>
      </c>
      <c r="R15" s="220"/>
      <c r="S15" s="220"/>
      <c r="T15" s="227" t="s">
        <v>298</v>
      </c>
      <c r="U15" s="228"/>
      <c r="V15" s="228"/>
      <c r="W15" s="228"/>
      <c r="X15" s="228"/>
      <c r="Y15" s="228"/>
      <c r="Z15" s="228"/>
      <c r="AA15" s="228"/>
      <c r="AB15" s="228"/>
      <c r="AC15" s="229"/>
      <c r="AD15" s="227" t="s">
        <v>22</v>
      </c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/>
      <c r="BG15" s="228"/>
      <c r="BH15" s="228"/>
      <c r="BI15" s="228"/>
      <c r="BJ15" s="228"/>
      <c r="BK15" s="228"/>
      <c r="BL15" s="228"/>
      <c r="BM15" s="228"/>
      <c r="BN15" s="228"/>
      <c r="BO15" s="228"/>
      <c r="BP15" s="228"/>
      <c r="BQ15" s="229"/>
      <c r="BR15" s="220" t="s">
        <v>23</v>
      </c>
    </row>
    <row r="16" spans="1:72" ht="42.75" customHeight="1" x14ac:dyDescent="0.2">
      <c r="A16" s="220"/>
      <c r="B16" s="220"/>
      <c r="C16" s="220"/>
      <c r="D16" s="220"/>
      <c r="E16" s="220"/>
      <c r="F16" s="220"/>
      <c r="G16" s="220"/>
      <c r="H16" s="214"/>
      <c r="I16" s="215"/>
      <c r="J16" s="215"/>
      <c r="K16" s="215"/>
      <c r="L16" s="215"/>
      <c r="M16" s="216"/>
      <c r="N16" s="220"/>
      <c r="O16" s="220"/>
      <c r="P16" s="220"/>
      <c r="Q16" s="220"/>
      <c r="R16" s="220"/>
      <c r="S16" s="220"/>
      <c r="T16" s="230"/>
      <c r="U16" s="231"/>
      <c r="V16" s="231"/>
      <c r="W16" s="231"/>
      <c r="X16" s="231"/>
      <c r="Y16" s="231"/>
      <c r="Z16" s="231"/>
      <c r="AA16" s="231"/>
      <c r="AB16" s="231"/>
      <c r="AC16" s="232"/>
      <c r="AD16" s="230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2"/>
      <c r="BR16" s="220"/>
    </row>
    <row r="17" spans="1:71" ht="119.45" customHeight="1" x14ac:dyDescent="0.2">
      <c r="A17" s="220"/>
      <c r="B17" s="220"/>
      <c r="C17" s="220"/>
      <c r="D17" s="220"/>
      <c r="E17" s="220"/>
      <c r="F17" s="220"/>
      <c r="G17" s="220"/>
      <c r="H17" s="220" t="s">
        <v>9</v>
      </c>
      <c r="I17" s="220"/>
      <c r="J17" s="220"/>
      <c r="K17" s="220" t="s">
        <v>10</v>
      </c>
      <c r="L17" s="220"/>
      <c r="M17" s="220"/>
      <c r="N17" s="220"/>
      <c r="O17" s="220"/>
      <c r="P17" s="220"/>
      <c r="Q17" s="220"/>
      <c r="R17" s="220"/>
      <c r="S17" s="220"/>
      <c r="T17" s="214" t="s">
        <v>278</v>
      </c>
      <c r="U17" s="215"/>
      <c r="V17" s="215"/>
      <c r="W17" s="215"/>
      <c r="X17" s="216"/>
      <c r="Y17" s="217" t="s">
        <v>299</v>
      </c>
      <c r="Z17" s="218"/>
      <c r="AA17" s="218"/>
      <c r="AB17" s="218"/>
      <c r="AC17" s="219"/>
      <c r="AD17" s="221" t="s">
        <v>232</v>
      </c>
      <c r="AE17" s="222"/>
      <c r="AF17" s="222"/>
      <c r="AG17" s="222"/>
      <c r="AH17" s="223"/>
      <c r="AI17" s="221" t="s">
        <v>293</v>
      </c>
      <c r="AJ17" s="222"/>
      <c r="AK17" s="222"/>
      <c r="AL17" s="222"/>
      <c r="AM17" s="223"/>
      <c r="AN17" s="220" t="s">
        <v>236</v>
      </c>
      <c r="AO17" s="220"/>
      <c r="AP17" s="220"/>
      <c r="AQ17" s="220"/>
      <c r="AR17" s="220"/>
      <c r="AS17" s="220" t="s">
        <v>237</v>
      </c>
      <c r="AT17" s="220"/>
      <c r="AU17" s="220"/>
      <c r="AV17" s="220"/>
      <c r="AW17" s="220"/>
      <c r="AX17" s="220" t="s">
        <v>300</v>
      </c>
      <c r="AY17" s="220"/>
      <c r="AZ17" s="220"/>
      <c r="BA17" s="220"/>
      <c r="BB17" s="220"/>
      <c r="BC17" s="220" t="s">
        <v>305</v>
      </c>
      <c r="BD17" s="220"/>
      <c r="BE17" s="220"/>
      <c r="BF17" s="220"/>
      <c r="BG17" s="220"/>
      <c r="BH17" s="220" t="s">
        <v>24</v>
      </c>
      <c r="BI17" s="220"/>
      <c r="BJ17" s="220"/>
      <c r="BK17" s="220"/>
      <c r="BL17" s="220"/>
      <c r="BM17" s="220" t="s">
        <v>25</v>
      </c>
      <c r="BN17" s="220"/>
      <c r="BO17" s="220"/>
      <c r="BP17" s="220"/>
      <c r="BQ17" s="220"/>
      <c r="BR17" s="220"/>
    </row>
    <row r="18" spans="1:71" ht="119.45" customHeight="1" x14ac:dyDescent="0.2">
      <c r="A18" s="220"/>
      <c r="B18" s="220"/>
      <c r="C18" s="220"/>
      <c r="D18" s="220"/>
      <c r="E18" s="220"/>
      <c r="F18" s="133" t="s">
        <v>9</v>
      </c>
      <c r="G18" s="133" t="s">
        <v>10</v>
      </c>
      <c r="H18" s="133" t="s">
        <v>11</v>
      </c>
      <c r="I18" s="133" t="s">
        <v>12</v>
      </c>
      <c r="J18" s="136" t="s">
        <v>13</v>
      </c>
      <c r="K18" s="133" t="s">
        <v>11</v>
      </c>
      <c r="L18" s="133" t="s">
        <v>12</v>
      </c>
      <c r="M18" s="133" t="s">
        <v>13</v>
      </c>
      <c r="N18" s="220"/>
      <c r="O18" s="133" t="s">
        <v>9</v>
      </c>
      <c r="P18" s="133" t="s">
        <v>10</v>
      </c>
      <c r="Q18" s="133" t="s">
        <v>303</v>
      </c>
      <c r="R18" s="135" t="s">
        <v>303</v>
      </c>
      <c r="S18" s="135" t="s">
        <v>304</v>
      </c>
      <c r="T18" s="133" t="s">
        <v>14</v>
      </c>
      <c r="U18" s="133" t="s">
        <v>15</v>
      </c>
      <c r="V18" s="133" t="s">
        <v>16</v>
      </c>
      <c r="W18" s="133" t="s">
        <v>17</v>
      </c>
      <c r="X18" s="133" t="s">
        <v>18</v>
      </c>
      <c r="Y18" s="133" t="s">
        <v>14</v>
      </c>
      <c r="Z18" s="133" t="s">
        <v>15</v>
      </c>
      <c r="AA18" s="133" t="s">
        <v>16</v>
      </c>
      <c r="AB18" s="133" t="s">
        <v>17</v>
      </c>
      <c r="AC18" s="133" t="s">
        <v>18</v>
      </c>
      <c r="AD18" s="133" t="s">
        <v>14</v>
      </c>
      <c r="AE18" s="133" t="s">
        <v>15</v>
      </c>
      <c r="AF18" s="133" t="s">
        <v>16</v>
      </c>
      <c r="AG18" s="133" t="s">
        <v>17</v>
      </c>
      <c r="AH18" s="133" t="s">
        <v>18</v>
      </c>
      <c r="AI18" s="133" t="s">
        <v>14</v>
      </c>
      <c r="AJ18" s="133" t="s">
        <v>15</v>
      </c>
      <c r="AK18" s="133" t="s">
        <v>16</v>
      </c>
      <c r="AL18" s="133" t="s">
        <v>17</v>
      </c>
      <c r="AM18" s="133" t="s">
        <v>18</v>
      </c>
      <c r="AN18" s="133" t="s">
        <v>14</v>
      </c>
      <c r="AO18" s="133" t="s">
        <v>15</v>
      </c>
      <c r="AP18" s="133" t="s">
        <v>16</v>
      </c>
      <c r="AQ18" s="133" t="s">
        <v>17</v>
      </c>
      <c r="AR18" s="133" t="s">
        <v>18</v>
      </c>
      <c r="AS18" s="133" t="s">
        <v>14</v>
      </c>
      <c r="AT18" s="133" t="s">
        <v>15</v>
      </c>
      <c r="AU18" s="133" t="s">
        <v>16</v>
      </c>
      <c r="AV18" s="148" t="s">
        <v>17</v>
      </c>
      <c r="AW18" s="133" t="s">
        <v>18</v>
      </c>
      <c r="AX18" s="133" t="s">
        <v>14</v>
      </c>
      <c r="AY18" s="133" t="s">
        <v>15</v>
      </c>
      <c r="AZ18" s="133" t="s">
        <v>16</v>
      </c>
      <c r="BA18" s="133" t="s">
        <v>17</v>
      </c>
      <c r="BB18" s="133" t="s">
        <v>18</v>
      </c>
      <c r="BC18" s="133" t="s">
        <v>14</v>
      </c>
      <c r="BD18" s="133" t="s">
        <v>15</v>
      </c>
      <c r="BE18" s="133" t="s">
        <v>16</v>
      </c>
      <c r="BF18" s="133" t="s">
        <v>17</v>
      </c>
      <c r="BG18" s="133" t="s">
        <v>18</v>
      </c>
      <c r="BH18" s="133" t="s">
        <v>14</v>
      </c>
      <c r="BI18" s="133" t="s">
        <v>15</v>
      </c>
      <c r="BJ18" s="133" t="s">
        <v>16</v>
      </c>
      <c r="BK18" s="133" t="s">
        <v>17</v>
      </c>
      <c r="BL18" s="133" t="s">
        <v>18</v>
      </c>
      <c r="BM18" s="133" t="s">
        <v>14</v>
      </c>
      <c r="BN18" s="133" t="s">
        <v>15</v>
      </c>
      <c r="BO18" s="133" t="s">
        <v>16</v>
      </c>
      <c r="BP18" s="133" t="s">
        <v>17</v>
      </c>
      <c r="BQ18" s="133" t="s">
        <v>18</v>
      </c>
      <c r="BR18" s="220"/>
    </row>
    <row r="19" spans="1:71" x14ac:dyDescent="0.2">
      <c r="A19" s="133">
        <v>1</v>
      </c>
      <c r="B19" s="133">
        <v>2</v>
      </c>
      <c r="C19" s="133">
        <v>3</v>
      </c>
      <c r="D19" s="133">
        <v>4</v>
      </c>
      <c r="E19" s="133">
        <v>5</v>
      </c>
      <c r="F19" s="133">
        <v>6</v>
      </c>
      <c r="G19" s="133">
        <v>7</v>
      </c>
      <c r="H19" s="133">
        <v>8</v>
      </c>
      <c r="I19" s="133">
        <v>9</v>
      </c>
      <c r="J19" s="137">
        <v>10</v>
      </c>
      <c r="K19" s="133">
        <v>11</v>
      </c>
      <c r="L19" s="133">
        <v>12</v>
      </c>
      <c r="M19" s="133">
        <v>13</v>
      </c>
      <c r="N19" s="133">
        <v>14</v>
      </c>
      <c r="O19" s="133">
        <v>15</v>
      </c>
      <c r="P19" s="133">
        <v>16</v>
      </c>
      <c r="Q19" s="133">
        <v>17</v>
      </c>
      <c r="R19" s="133">
        <v>18</v>
      </c>
      <c r="S19" s="133">
        <v>19</v>
      </c>
      <c r="T19" s="133">
        <v>20</v>
      </c>
      <c r="U19" s="133">
        <v>21</v>
      </c>
      <c r="V19" s="133">
        <v>22</v>
      </c>
      <c r="W19" s="133">
        <v>23</v>
      </c>
      <c r="X19" s="133">
        <v>24</v>
      </c>
      <c r="Y19" s="133">
        <v>25</v>
      </c>
      <c r="Z19" s="133">
        <v>26</v>
      </c>
      <c r="AA19" s="133">
        <v>27</v>
      </c>
      <c r="AB19" s="133">
        <v>28</v>
      </c>
      <c r="AC19" s="133">
        <v>29</v>
      </c>
      <c r="AD19" s="59" t="s">
        <v>45</v>
      </c>
      <c r="AE19" s="59" t="s">
        <v>26</v>
      </c>
      <c r="AF19" s="59" t="s">
        <v>46</v>
      </c>
      <c r="AG19" s="59" t="s">
        <v>47</v>
      </c>
      <c r="AH19" s="59" t="s">
        <v>48</v>
      </c>
      <c r="AI19" s="59" t="s">
        <v>49</v>
      </c>
      <c r="AJ19" s="59" t="s">
        <v>50</v>
      </c>
      <c r="AK19" s="59" t="s">
        <v>51</v>
      </c>
      <c r="AL19" s="59" t="s">
        <v>52</v>
      </c>
      <c r="AM19" s="59" t="s">
        <v>53</v>
      </c>
      <c r="AN19" s="59" t="s">
        <v>54</v>
      </c>
      <c r="AO19" s="59" t="s">
        <v>55</v>
      </c>
      <c r="AP19" s="59" t="s">
        <v>27</v>
      </c>
      <c r="AQ19" s="59" t="s">
        <v>28</v>
      </c>
      <c r="AR19" s="59" t="s">
        <v>29</v>
      </c>
      <c r="AS19" s="59" t="s">
        <v>30</v>
      </c>
      <c r="AT19" s="59" t="s">
        <v>31</v>
      </c>
      <c r="AU19" s="59" t="s">
        <v>32</v>
      </c>
      <c r="AV19" s="36" t="s">
        <v>33</v>
      </c>
      <c r="AW19" s="59" t="s">
        <v>34</v>
      </c>
      <c r="AX19" s="59" t="s">
        <v>35</v>
      </c>
      <c r="AY19" s="59" t="s">
        <v>36</v>
      </c>
      <c r="AZ19" s="59" t="s">
        <v>37</v>
      </c>
      <c r="BA19" s="59" t="s">
        <v>38</v>
      </c>
      <c r="BB19" s="59" t="s">
        <v>39</v>
      </c>
      <c r="BC19" s="59" t="s">
        <v>40</v>
      </c>
      <c r="BD19" s="59" t="s">
        <v>41</v>
      </c>
      <c r="BE19" s="59" t="s">
        <v>42</v>
      </c>
      <c r="BF19" s="59" t="s">
        <v>43</v>
      </c>
      <c r="BG19" s="59" t="s">
        <v>44</v>
      </c>
      <c r="BH19" s="133">
        <v>31</v>
      </c>
      <c r="BI19" s="133">
        <v>32</v>
      </c>
      <c r="BJ19" s="133">
        <v>33</v>
      </c>
      <c r="BK19" s="133">
        <v>34</v>
      </c>
      <c r="BL19" s="133">
        <v>35</v>
      </c>
      <c r="BM19" s="133">
        <v>36</v>
      </c>
      <c r="BN19" s="133">
        <v>37</v>
      </c>
      <c r="BO19" s="133">
        <v>38</v>
      </c>
      <c r="BP19" s="133">
        <v>39</v>
      </c>
      <c r="BQ19" s="133">
        <v>40</v>
      </c>
      <c r="BR19" s="133">
        <v>41</v>
      </c>
    </row>
    <row r="20" spans="1:71" s="85" customFormat="1" ht="24" x14ac:dyDescent="0.2">
      <c r="A20" s="40">
        <v>0</v>
      </c>
      <c r="B20" s="127" t="s">
        <v>141</v>
      </c>
      <c r="C20" s="40" t="s">
        <v>197</v>
      </c>
      <c r="D20" s="40" t="str">
        <f>D26</f>
        <v>Н</v>
      </c>
      <c r="E20" s="82" t="str">
        <f>E26</f>
        <v>нд</v>
      </c>
      <c r="F20" s="82" t="str">
        <f t="shared" ref="F20:AU20" si="0">F26</f>
        <v>нд</v>
      </c>
      <c r="G20" s="82" t="str">
        <f t="shared" si="0"/>
        <v>нд</v>
      </c>
      <c r="H20" s="40">
        <f>H26</f>
        <v>1380.3390000000002</v>
      </c>
      <c r="I20" s="161">
        <f>I26</f>
        <v>1380.3390000000002</v>
      </c>
      <c r="J20" s="64">
        <f t="shared" si="0"/>
        <v>44075</v>
      </c>
      <c r="K20" s="40">
        <f>AK20+AU20+BE20</f>
        <v>0</v>
      </c>
      <c r="L20" s="161">
        <f>L26</f>
        <v>2115.1806207999998</v>
      </c>
      <c r="M20" s="64" t="str">
        <f t="shared" si="0"/>
        <v>нд</v>
      </c>
      <c r="N20" s="40" t="str">
        <f t="shared" si="0"/>
        <v>нд</v>
      </c>
      <c r="O20" s="161">
        <f t="shared" si="0"/>
        <v>1380.3390000000002</v>
      </c>
      <c r="P20" s="161">
        <f>P26</f>
        <v>2115.1806207999998</v>
      </c>
      <c r="Q20" s="40" t="s">
        <v>196</v>
      </c>
      <c r="R20" s="40" t="s">
        <v>196</v>
      </c>
      <c r="S20" s="40" t="str">
        <f t="shared" si="0"/>
        <v>нд</v>
      </c>
      <c r="T20" s="127">
        <f t="shared" si="0"/>
        <v>29.006</v>
      </c>
      <c r="U20" s="128" t="s">
        <v>196</v>
      </c>
      <c r="V20" s="128" t="s">
        <v>196</v>
      </c>
      <c r="W20" s="127">
        <f t="shared" si="0"/>
        <v>29.006</v>
      </c>
      <c r="X20" s="127">
        <f t="shared" si="0"/>
        <v>0</v>
      </c>
      <c r="Y20" s="127">
        <f>$Y$26</f>
        <v>93.099212861999987</v>
      </c>
      <c r="Z20" s="128" t="s">
        <v>196</v>
      </c>
      <c r="AA20" s="128" t="s">
        <v>196</v>
      </c>
      <c r="AB20" s="127">
        <f t="shared" si="0"/>
        <v>51.488844599999993</v>
      </c>
      <c r="AC20" s="127">
        <f t="shared" si="0"/>
        <v>41.610368261999994</v>
      </c>
      <c r="AD20" s="127">
        <f>AD26</f>
        <v>803.96800000000007</v>
      </c>
      <c r="AE20" s="127">
        <f t="shared" si="0"/>
        <v>0</v>
      </c>
      <c r="AF20" s="127">
        <f t="shared" si="0"/>
        <v>0</v>
      </c>
      <c r="AG20" s="127">
        <f>AG26</f>
        <v>803.96800000000007</v>
      </c>
      <c r="AH20" s="127">
        <f t="shared" si="0"/>
        <v>0</v>
      </c>
      <c r="AI20" s="199">
        <f>AJ20+AK20+AL20+AM20</f>
        <v>287.35466079999998</v>
      </c>
      <c r="AJ20" s="127">
        <f t="shared" si="0"/>
        <v>0</v>
      </c>
      <c r="AK20" s="127">
        <f t="shared" si="0"/>
        <v>0</v>
      </c>
      <c r="AL20" s="199">
        <f>AL26</f>
        <v>287.35466079999998</v>
      </c>
      <c r="AM20" s="127">
        <f>AM26</f>
        <v>0</v>
      </c>
      <c r="AN20" s="127">
        <f>AO20+AP20+AQ20+AR20</f>
        <v>547.36500000000001</v>
      </c>
      <c r="AO20" s="127">
        <f t="shared" si="0"/>
        <v>0</v>
      </c>
      <c r="AP20" s="127">
        <f t="shared" si="0"/>
        <v>0</v>
      </c>
      <c r="AQ20" s="127">
        <f t="shared" si="0"/>
        <v>547.36500000000001</v>
      </c>
      <c r="AR20" s="127">
        <f t="shared" si="0"/>
        <v>0</v>
      </c>
      <c r="AS20" s="201">
        <f>AT20+AU20+AV20+AW20</f>
        <v>1827.8259600000001</v>
      </c>
      <c r="AT20" s="127">
        <f t="shared" si="0"/>
        <v>0</v>
      </c>
      <c r="AU20" s="127">
        <f t="shared" si="0"/>
        <v>0</v>
      </c>
      <c r="AV20" s="201">
        <f>AV26</f>
        <v>1827.8259600000001</v>
      </c>
      <c r="AW20" s="127">
        <f t="shared" ref="AW20:BR20" si="1">AW26</f>
        <v>0</v>
      </c>
      <c r="AX20" s="127">
        <f>AY20+AZ20+BA20+BB20</f>
        <v>0</v>
      </c>
      <c r="AY20" s="127">
        <f t="shared" si="1"/>
        <v>0</v>
      </c>
      <c r="AZ20" s="127">
        <f t="shared" si="1"/>
        <v>0</v>
      </c>
      <c r="BA20" s="127">
        <f t="shared" si="1"/>
        <v>0</v>
      </c>
      <c r="BB20" s="127">
        <f t="shared" si="1"/>
        <v>0</v>
      </c>
      <c r="BC20" s="127">
        <f>BD20+BE20+BF20+BG20</f>
        <v>0</v>
      </c>
      <c r="BD20" s="127">
        <f t="shared" si="1"/>
        <v>0</v>
      </c>
      <c r="BE20" s="127">
        <f t="shared" si="1"/>
        <v>0</v>
      </c>
      <c r="BF20" s="127">
        <f>BF26</f>
        <v>0</v>
      </c>
      <c r="BG20" s="127">
        <f t="shared" si="1"/>
        <v>0</v>
      </c>
      <c r="BH20" s="127">
        <f>BI20+BJ20+BK20+BL20</f>
        <v>1380.3390000000002</v>
      </c>
      <c r="BI20" s="127">
        <f t="shared" si="1"/>
        <v>0</v>
      </c>
      <c r="BJ20" s="127">
        <f t="shared" si="1"/>
        <v>0</v>
      </c>
      <c r="BK20" s="127">
        <f>BK26</f>
        <v>1380.3390000000002</v>
      </c>
      <c r="BL20" s="127">
        <f t="shared" si="1"/>
        <v>0</v>
      </c>
      <c r="BM20" s="192">
        <f>BN20+BO20+BP20+BQ20</f>
        <v>2115.1806207999998</v>
      </c>
      <c r="BN20" s="127">
        <f t="shared" si="1"/>
        <v>0</v>
      </c>
      <c r="BO20" s="127">
        <f t="shared" si="1"/>
        <v>0</v>
      </c>
      <c r="BP20" s="199">
        <f>BP26</f>
        <v>2115.1806207999998</v>
      </c>
      <c r="BQ20" s="127">
        <f t="shared" si="1"/>
        <v>0</v>
      </c>
      <c r="BR20" s="84" t="str">
        <f t="shared" si="1"/>
        <v>Выполнение требований ФЗ от 27.12.2018 № 522-ФЗ</v>
      </c>
    </row>
    <row r="21" spans="1:71" s="41" customFormat="1" x14ac:dyDescent="0.2">
      <c r="A21" s="36" t="s">
        <v>142</v>
      </c>
      <c r="B21" s="37" t="s">
        <v>143</v>
      </c>
      <c r="C21" s="135" t="s">
        <v>197</v>
      </c>
      <c r="D21" s="135" t="s">
        <v>196</v>
      </c>
      <c r="E21" s="135" t="s">
        <v>196</v>
      </c>
      <c r="F21" s="135" t="s">
        <v>196</v>
      </c>
      <c r="G21" s="135" t="s">
        <v>196</v>
      </c>
      <c r="H21" s="135" t="s">
        <v>196</v>
      </c>
      <c r="I21" s="135" t="s">
        <v>196</v>
      </c>
      <c r="J21" s="64" t="s">
        <v>196</v>
      </c>
      <c r="K21" s="135" t="s">
        <v>196</v>
      </c>
      <c r="L21" s="135" t="s">
        <v>196</v>
      </c>
      <c r="M21" s="64" t="s">
        <v>196</v>
      </c>
      <c r="N21" s="135" t="s">
        <v>196</v>
      </c>
      <c r="O21" s="135" t="s">
        <v>196</v>
      </c>
      <c r="P21" s="135" t="s">
        <v>196</v>
      </c>
      <c r="Q21" s="135" t="s">
        <v>196</v>
      </c>
      <c r="R21" s="135" t="s">
        <v>196</v>
      </c>
      <c r="S21" s="135" t="s">
        <v>196</v>
      </c>
      <c r="T21" s="135" t="s">
        <v>196</v>
      </c>
      <c r="U21" s="135" t="s">
        <v>196</v>
      </c>
      <c r="V21" s="135" t="s">
        <v>196</v>
      </c>
      <c r="W21" s="135" t="s">
        <v>196</v>
      </c>
      <c r="X21" s="135" t="s">
        <v>196</v>
      </c>
      <c r="Y21" s="135" t="s">
        <v>196</v>
      </c>
      <c r="Z21" s="135" t="s">
        <v>196</v>
      </c>
      <c r="AA21" s="135" t="s">
        <v>196</v>
      </c>
      <c r="AB21" s="135" t="s">
        <v>196</v>
      </c>
      <c r="AC21" s="135" t="s">
        <v>196</v>
      </c>
      <c r="AD21" s="135" t="s">
        <v>196</v>
      </c>
      <c r="AE21" s="135" t="s">
        <v>196</v>
      </c>
      <c r="AF21" s="135" t="s">
        <v>196</v>
      </c>
      <c r="AG21" s="135" t="s">
        <v>196</v>
      </c>
      <c r="AH21" s="135" t="s">
        <v>196</v>
      </c>
      <c r="AI21" s="135" t="s">
        <v>196</v>
      </c>
      <c r="AJ21" s="135" t="s">
        <v>196</v>
      </c>
      <c r="AK21" s="135" t="s">
        <v>196</v>
      </c>
      <c r="AL21" s="135" t="s">
        <v>196</v>
      </c>
      <c r="AM21" s="135" t="s">
        <v>196</v>
      </c>
      <c r="AN21" s="135" t="s">
        <v>196</v>
      </c>
      <c r="AO21" s="135" t="s">
        <v>196</v>
      </c>
      <c r="AP21" s="135" t="s">
        <v>196</v>
      </c>
      <c r="AQ21" s="135" t="s">
        <v>196</v>
      </c>
      <c r="AR21" s="135" t="s">
        <v>196</v>
      </c>
      <c r="AS21" s="135" t="s">
        <v>196</v>
      </c>
      <c r="AT21" s="135" t="s">
        <v>196</v>
      </c>
      <c r="AU21" s="135" t="s">
        <v>196</v>
      </c>
      <c r="AV21" s="135" t="s">
        <v>196</v>
      </c>
      <c r="AW21" s="135" t="s">
        <v>196</v>
      </c>
      <c r="AX21" s="135" t="s">
        <v>196</v>
      </c>
      <c r="AY21" s="135" t="s">
        <v>196</v>
      </c>
      <c r="AZ21" s="135" t="s">
        <v>196</v>
      </c>
      <c r="BA21" s="135" t="s">
        <v>196</v>
      </c>
      <c r="BB21" s="135" t="s">
        <v>196</v>
      </c>
      <c r="BC21" s="135" t="s">
        <v>196</v>
      </c>
      <c r="BD21" s="135" t="s">
        <v>196</v>
      </c>
      <c r="BE21" s="135" t="s">
        <v>196</v>
      </c>
      <c r="BF21" s="135" t="s">
        <v>196</v>
      </c>
      <c r="BG21" s="135" t="s">
        <v>196</v>
      </c>
      <c r="BH21" s="135" t="s">
        <v>196</v>
      </c>
      <c r="BI21" s="135" t="s">
        <v>196</v>
      </c>
      <c r="BJ21" s="135" t="s">
        <v>196</v>
      </c>
      <c r="BK21" s="135" t="s">
        <v>196</v>
      </c>
      <c r="BL21" s="135" t="s">
        <v>196</v>
      </c>
      <c r="BM21" s="135" t="s">
        <v>196</v>
      </c>
      <c r="BN21" s="135" t="s">
        <v>196</v>
      </c>
      <c r="BO21" s="135" t="s">
        <v>196</v>
      </c>
      <c r="BP21" s="135" t="s">
        <v>196</v>
      </c>
      <c r="BQ21" s="135" t="s">
        <v>196</v>
      </c>
      <c r="BR21" s="135" t="s">
        <v>196</v>
      </c>
      <c r="BS21" s="115"/>
    </row>
    <row r="22" spans="1:71" s="41" customFormat="1" x14ac:dyDescent="0.2">
      <c r="A22" s="36" t="s">
        <v>144</v>
      </c>
      <c r="B22" s="37" t="s">
        <v>145</v>
      </c>
      <c r="C22" s="135" t="s">
        <v>197</v>
      </c>
      <c r="D22" s="135" t="s">
        <v>196</v>
      </c>
      <c r="E22" s="135" t="s">
        <v>196</v>
      </c>
      <c r="F22" s="135" t="s">
        <v>196</v>
      </c>
      <c r="G22" s="135" t="s">
        <v>196</v>
      </c>
      <c r="H22" s="63" t="str">
        <f t="shared" ref="H22:I23" si="2">H68</f>
        <v>нд</v>
      </c>
      <c r="I22" s="63" t="str">
        <f t="shared" si="2"/>
        <v>нд</v>
      </c>
      <c r="J22" s="64" t="s">
        <v>196</v>
      </c>
      <c r="K22" s="63" t="str">
        <f t="shared" ref="K22:L22" si="3">K68</f>
        <v>нд</v>
      </c>
      <c r="L22" s="63" t="str">
        <f t="shared" si="3"/>
        <v>нд</v>
      </c>
      <c r="M22" s="64" t="s">
        <v>196</v>
      </c>
      <c r="N22" s="63" t="str">
        <f t="shared" ref="N22:AC22" si="4">N68</f>
        <v>нд</v>
      </c>
      <c r="O22" s="63" t="str">
        <f t="shared" si="4"/>
        <v>нд</v>
      </c>
      <c r="P22" s="63" t="str">
        <f t="shared" si="4"/>
        <v>нд</v>
      </c>
      <c r="Q22" s="63" t="str">
        <f t="shared" si="4"/>
        <v>нд</v>
      </c>
      <c r="R22" s="63" t="str">
        <f t="shared" si="4"/>
        <v>нд</v>
      </c>
      <c r="S22" s="63" t="str">
        <f t="shared" si="4"/>
        <v>нд</v>
      </c>
      <c r="T22" s="63" t="str">
        <f t="shared" si="4"/>
        <v>нд</v>
      </c>
      <c r="U22" s="63" t="str">
        <f t="shared" si="4"/>
        <v>нд</v>
      </c>
      <c r="V22" s="63" t="str">
        <f t="shared" si="4"/>
        <v>нд</v>
      </c>
      <c r="W22" s="63" t="str">
        <f t="shared" si="4"/>
        <v>нд</v>
      </c>
      <c r="X22" s="63" t="str">
        <f t="shared" si="4"/>
        <v>нд</v>
      </c>
      <c r="Y22" s="63" t="str">
        <f t="shared" si="4"/>
        <v>нд</v>
      </c>
      <c r="Z22" s="63" t="str">
        <f t="shared" si="4"/>
        <v>нд</v>
      </c>
      <c r="AA22" s="63" t="str">
        <f t="shared" si="4"/>
        <v>нд</v>
      </c>
      <c r="AB22" s="63" t="str">
        <f t="shared" si="4"/>
        <v>нд</v>
      </c>
      <c r="AC22" s="63" t="str">
        <f t="shared" si="4"/>
        <v>нд</v>
      </c>
      <c r="AD22" s="63">
        <f t="shared" ref="AD22:BE22" si="5">AD68</f>
        <v>0</v>
      </c>
      <c r="AE22" s="63" t="str">
        <f t="shared" si="5"/>
        <v>нд</v>
      </c>
      <c r="AF22" s="63" t="str">
        <f t="shared" si="5"/>
        <v>нд</v>
      </c>
      <c r="AG22" s="63">
        <f t="shared" si="5"/>
        <v>0</v>
      </c>
      <c r="AH22" s="63" t="str">
        <f t="shared" si="5"/>
        <v>нд</v>
      </c>
      <c r="AI22" s="63">
        <f t="shared" si="5"/>
        <v>0</v>
      </c>
      <c r="AJ22" s="63" t="str">
        <f t="shared" si="5"/>
        <v>нд</v>
      </c>
      <c r="AK22" s="63" t="str">
        <f t="shared" si="5"/>
        <v>нд</v>
      </c>
      <c r="AL22" s="63">
        <f t="shared" si="5"/>
        <v>0</v>
      </c>
      <c r="AM22" s="63" t="str">
        <f t="shared" si="5"/>
        <v>нд</v>
      </c>
      <c r="AN22" s="63">
        <f t="shared" si="5"/>
        <v>0</v>
      </c>
      <c r="AO22" s="63" t="str">
        <f t="shared" si="5"/>
        <v>нд</v>
      </c>
      <c r="AP22" s="63" t="str">
        <f t="shared" si="5"/>
        <v>нд</v>
      </c>
      <c r="AQ22" s="63">
        <f t="shared" si="5"/>
        <v>0</v>
      </c>
      <c r="AR22" s="63" t="str">
        <f t="shared" si="5"/>
        <v>нд</v>
      </c>
      <c r="AS22" s="63" t="str">
        <f t="shared" si="5"/>
        <v>нд</v>
      </c>
      <c r="AT22" s="63" t="str">
        <f t="shared" si="5"/>
        <v>нд</v>
      </c>
      <c r="AU22" s="63" t="str">
        <f t="shared" si="5"/>
        <v>нд</v>
      </c>
      <c r="AV22" s="63" t="str">
        <f t="shared" si="5"/>
        <v>нд</v>
      </c>
      <c r="AW22" s="63" t="str">
        <f t="shared" si="5"/>
        <v>нд</v>
      </c>
      <c r="AX22" s="63" t="str">
        <f t="shared" si="5"/>
        <v>нд</v>
      </c>
      <c r="AY22" s="63" t="str">
        <f t="shared" si="5"/>
        <v>нд</v>
      </c>
      <c r="AZ22" s="63" t="str">
        <f t="shared" si="5"/>
        <v>нд</v>
      </c>
      <c r="BA22" s="63" t="str">
        <f t="shared" si="5"/>
        <v>нд</v>
      </c>
      <c r="BB22" s="63" t="str">
        <f t="shared" si="5"/>
        <v>нд</v>
      </c>
      <c r="BC22" s="63" t="str">
        <f t="shared" si="5"/>
        <v>нд</v>
      </c>
      <c r="BD22" s="63" t="str">
        <f t="shared" si="5"/>
        <v>нд</v>
      </c>
      <c r="BE22" s="63" t="str">
        <f t="shared" si="5"/>
        <v>нд</v>
      </c>
      <c r="BF22" s="63" t="str">
        <f t="shared" ref="BF22:BQ22" si="6">BF68</f>
        <v>нд</v>
      </c>
      <c r="BG22" s="63" t="str">
        <f t="shared" si="6"/>
        <v>нд</v>
      </c>
      <c r="BH22" s="63" t="str">
        <f t="shared" si="6"/>
        <v>нд</v>
      </c>
      <c r="BI22" s="63" t="str">
        <f t="shared" si="6"/>
        <v>нд</v>
      </c>
      <c r="BJ22" s="63" t="str">
        <f t="shared" si="6"/>
        <v>нд</v>
      </c>
      <c r="BK22" s="63" t="str">
        <f t="shared" si="6"/>
        <v>нд</v>
      </c>
      <c r="BL22" s="63" t="str">
        <f t="shared" si="6"/>
        <v>нд</v>
      </c>
      <c r="BM22" s="63" t="str">
        <f t="shared" si="6"/>
        <v>нд</v>
      </c>
      <c r="BN22" s="63" t="str">
        <f t="shared" si="6"/>
        <v>нд</v>
      </c>
      <c r="BO22" s="63" t="str">
        <f t="shared" si="6"/>
        <v>нд</v>
      </c>
      <c r="BP22" s="63" t="str">
        <f t="shared" si="6"/>
        <v>нд</v>
      </c>
      <c r="BQ22" s="63" t="str">
        <f t="shared" si="6"/>
        <v>нд</v>
      </c>
      <c r="BR22" s="135" t="s">
        <v>196</v>
      </c>
      <c r="BS22" s="85">
        <f>AV20+AL20</f>
        <v>2115.1806208000003</v>
      </c>
    </row>
    <row r="23" spans="1:71" s="41" customFormat="1" x14ac:dyDescent="0.2">
      <c r="A23" s="36" t="s">
        <v>146</v>
      </c>
      <c r="B23" s="37" t="s">
        <v>147</v>
      </c>
      <c r="C23" s="135" t="s">
        <v>197</v>
      </c>
      <c r="D23" s="135" t="s">
        <v>196</v>
      </c>
      <c r="E23" s="135" t="s">
        <v>196</v>
      </c>
      <c r="F23" s="135" t="s">
        <v>196</v>
      </c>
      <c r="G23" s="135" t="s">
        <v>196</v>
      </c>
      <c r="H23" s="63">
        <f t="shared" si="2"/>
        <v>5.8540000000000001</v>
      </c>
      <c r="I23" s="63">
        <f t="shared" si="2"/>
        <v>5.8540000000000001</v>
      </c>
      <c r="J23" s="64" t="s">
        <v>196</v>
      </c>
      <c r="K23" s="63" t="s">
        <v>196</v>
      </c>
      <c r="L23" s="63" t="s">
        <v>196</v>
      </c>
      <c r="M23" s="64" t="s">
        <v>196</v>
      </c>
      <c r="N23" s="63" t="str">
        <f t="shared" ref="N23:X23" si="7">N69</f>
        <v>нд</v>
      </c>
      <c r="O23" s="63">
        <f t="shared" si="7"/>
        <v>5.8540000000000001</v>
      </c>
      <c r="P23" s="63" t="s">
        <v>196</v>
      </c>
      <c r="Q23" s="63" t="str">
        <f t="shared" si="7"/>
        <v>нд</v>
      </c>
      <c r="R23" s="63" t="str">
        <f t="shared" si="7"/>
        <v>нд</v>
      </c>
      <c r="S23" s="63" t="str">
        <f t="shared" si="7"/>
        <v>нд</v>
      </c>
      <c r="T23" s="63">
        <f t="shared" si="7"/>
        <v>0</v>
      </c>
      <c r="U23" s="63" t="str">
        <f t="shared" si="7"/>
        <v>нд</v>
      </c>
      <c r="V23" s="63" t="str">
        <f t="shared" si="7"/>
        <v>нд</v>
      </c>
      <c r="W23" s="63">
        <f t="shared" si="7"/>
        <v>0</v>
      </c>
      <c r="X23" s="63">
        <f t="shared" si="7"/>
        <v>0</v>
      </c>
      <c r="Y23" s="63">
        <f t="shared" ref="Y23:AC23" si="8">Y69</f>
        <v>0</v>
      </c>
      <c r="Z23" s="63" t="str">
        <f t="shared" si="8"/>
        <v>нд</v>
      </c>
      <c r="AA23" s="63" t="str">
        <f t="shared" si="8"/>
        <v>нд</v>
      </c>
      <c r="AB23" s="63">
        <f t="shared" si="8"/>
        <v>0</v>
      </c>
      <c r="AC23" s="63">
        <f t="shared" si="8"/>
        <v>0</v>
      </c>
      <c r="AD23" s="63">
        <v>0</v>
      </c>
      <c r="AE23" s="63" t="str">
        <f t="shared" ref="AE23:BE23" si="9">AE69</f>
        <v>нд</v>
      </c>
      <c r="AF23" s="63" t="str">
        <f t="shared" si="9"/>
        <v>нд</v>
      </c>
      <c r="AG23" s="63">
        <v>0</v>
      </c>
      <c r="AH23" s="63" t="str">
        <f t="shared" si="9"/>
        <v>нд</v>
      </c>
      <c r="AI23" s="63">
        <f t="shared" si="9"/>
        <v>3.2800000000000002</v>
      </c>
      <c r="AJ23" s="63" t="str">
        <f t="shared" si="9"/>
        <v>нд</v>
      </c>
      <c r="AK23" s="63" t="str">
        <f t="shared" si="9"/>
        <v>нд</v>
      </c>
      <c r="AL23" s="63">
        <f t="shared" si="9"/>
        <v>3.2800000000000002</v>
      </c>
      <c r="AM23" s="63" t="str">
        <f t="shared" si="9"/>
        <v>нд</v>
      </c>
      <c r="AN23" s="63">
        <v>0</v>
      </c>
      <c r="AO23" s="63" t="str">
        <f t="shared" si="9"/>
        <v>нд</v>
      </c>
      <c r="AP23" s="63" t="str">
        <f t="shared" si="9"/>
        <v>нд</v>
      </c>
      <c r="AQ23" s="63">
        <v>0</v>
      </c>
      <c r="AR23" s="63" t="str">
        <f t="shared" si="9"/>
        <v>нд</v>
      </c>
      <c r="AS23" s="63">
        <f t="shared" si="9"/>
        <v>0</v>
      </c>
      <c r="AT23" s="63" t="str">
        <f t="shared" si="9"/>
        <v>нд</v>
      </c>
      <c r="AU23" s="63" t="str">
        <f t="shared" si="9"/>
        <v>нд</v>
      </c>
      <c r="AV23" s="63">
        <f t="shared" si="9"/>
        <v>9.2469999999999999</v>
      </c>
      <c r="AW23" s="63">
        <f t="shared" si="9"/>
        <v>0</v>
      </c>
      <c r="AX23" s="63">
        <f t="shared" si="9"/>
        <v>0</v>
      </c>
      <c r="AY23" s="63" t="str">
        <f t="shared" si="9"/>
        <v>нд</v>
      </c>
      <c r="AZ23" s="63" t="str">
        <f t="shared" si="9"/>
        <v>нд</v>
      </c>
      <c r="BA23" s="63">
        <f>BA69</f>
        <v>0</v>
      </c>
      <c r="BB23" s="63">
        <f t="shared" si="9"/>
        <v>0</v>
      </c>
      <c r="BC23" s="63">
        <f t="shared" si="9"/>
        <v>0</v>
      </c>
      <c r="BD23" s="63" t="str">
        <f t="shared" si="9"/>
        <v>нд</v>
      </c>
      <c r="BE23" s="63" t="str">
        <f t="shared" si="9"/>
        <v>нд</v>
      </c>
      <c r="BF23" s="63">
        <f t="shared" ref="BF23:BQ23" si="10">BF69</f>
        <v>0</v>
      </c>
      <c r="BG23" s="63" t="str">
        <f t="shared" si="10"/>
        <v>нд</v>
      </c>
      <c r="BH23" s="63">
        <f t="shared" si="10"/>
        <v>5.8540000000000001</v>
      </c>
      <c r="BI23" s="63" t="str">
        <f t="shared" si="10"/>
        <v>нд</v>
      </c>
      <c r="BJ23" s="63" t="str">
        <f t="shared" si="10"/>
        <v>нд</v>
      </c>
      <c r="BK23" s="63">
        <f t="shared" si="10"/>
        <v>5.8540000000000001</v>
      </c>
      <c r="BL23" s="63" t="str">
        <f t="shared" si="10"/>
        <v>нд</v>
      </c>
      <c r="BM23" s="63">
        <f t="shared" si="10"/>
        <v>12.527000000000001</v>
      </c>
      <c r="BN23" s="63" t="str">
        <f t="shared" si="10"/>
        <v>нд</v>
      </c>
      <c r="BO23" s="63" t="str">
        <f t="shared" si="10"/>
        <v>нд</v>
      </c>
      <c r="BP23" s="63">
        <f t="shared" si="10"/>
        <v>12.527000000000001</v>
      </c>
      <c r="BQ23" s="63">
        <f t="shared" si="10"/>
        <v>0</v>
      </c>
      <c r="BR23" s="135" t="s">
        <v>196</v>
      </c>
    </row>
    <row r="24" spans="1:71" s="41" customFormat="1" ht="24" x14ac:dyDescent="0.2">
      <c r="A24" s="36" t="s">
        <v>148</v>
      </c>
      <c r="B24" s="37" t="s">
        <v>149</v>
      </c>
      <c r="C24" s="135" t="s">
        <v>197</v>
      </c>
      <c r="D24" s="135" t="s">
        <v>196</v>
      </c>
      <c r="E24" s="135" t="s">
        <v>196</v>
      </c>
      <c r="F24" s="135" t="s">
        <v>196</v>
      </c>
      <c r="G24" s="135" t="s">
        <v>196</v>
      </c>
      <c r="H24" s="63" t="str">
        <f>H73</f>
        <v>нд</v>
      </c>
      <c r="I24" s="63" t="str">
        <f>I73</f>
        <v>нд</v>
      </c>
      <c r="J24" s="64" t="s">
        <v>196</v>
      </c>
      <c r="K24" s="63" t="str">
        <f>K73</f>
        <v>нд</v>
      </c>
      <c r="L24" s="63" t="str">
        <f>L73</f>
        <v>нд</v>
      </c>
      <c r="M24" s="64" t="s">
        <v>196</v>
      </c>
      <c r="N24" s="63" t="str">
        <f t="shared" ref="N24:X24" si="11">N73</f>
        <v>нд</v>
      </c>
      <c r="O24" s="63" t="str">
        <f t="shared" si="11"/>
        <v>нд</v>
      </c>
      <c r="P24" s="63" t="str">
        <f t="shared" si="11"/>
        <v>нд</v>
      </c>
      <c r="Q24" s="63" t="str">
        <f t="shared" si="11"/>
        <v>нд</v>
      </c>
      <c r="R24" s="63" t="str">
        <f t="shared" si="11"/>
        <v>нд</v>
      </c>
      <c r="S24" s="63" t="str">
        <f t="shared" si="11"/>
        <v>нд</v>
      </c>
      <c r="T24" s="63">
        <f t="shared" si="11"/>
        <v>0</v>
      </c>
      <c r="U24" s="63" t="str">
        <f t="shared" si="11"/>
        <v>нд</v>
      </c>
      <c r="V24" s="63">
        <f t="shared" si="11"/>
        <v>0</v>
      </c>
      <c r="W24" s="63">
        <f t="shared" si="11"/>
        <v>0</v>
      </c>
      <c r="X24" s="63">
        <f t="shared" si="11"/>
        <v>0</v>
      </c>
      <c r="Y24" s="63">
        <f t="shared" ref="Y24:AC24" si="12">Y73</f>
        <v>0</v>
      </c>
      <c r="Z24" s="63" t="str">
        <f t="shared" si="12"/>
        <v>нд</v>
      </c>
      <c r="AA24" s="63">
        <f t="shared" si="12"/>
        <v>0</v>
      </c>
      <c r="AB24" s="63">
        <f t="shared" si="12"/>
        <v>0</v>
      </c>
      <c r="AC24" s="63">
        <f t="shared" si="12"/>
        <v>0</v>
      </c>
      <c r="AD24" s="63">
        <f t="shared" ref="AD24:BE24" si="13">AD73</f>
        <v>0</v>
      </c>
      <c r="AE24" s="63" t="str">
        <f t="shared" si="13"/>
        <v>нд</v>
      </c>
      <c r="AF24" s="63">
        <f t="shared" si="13"/>
        <v>0</v>
      </c>
      <c r="AG24" s="63">
        <f t="shared" si="13"/>
        <v>0</v>
      </c>
      <c r="AH24" s="63" t="str">
        <f t="shared" si="13"/>
        <v>нд</v>
      </c>
      <c r="AI24" s="63">
        <f t="shared" si="13"/>
        <v>0</v>
      </c>
      <c r="AJ24" s="63" t="str">
        <f t="shared" si="13"/>
        <v>нд</v>
      </c>
      <c r="AK24" s="63">
        <f t="shared" si="13"/>
        <v>0</v>
      </c>
      <c r="AL24" s="63">
        <f t="shared" si="13"/>
        <v>0</v>
      </c>
      <c r="AM24" s="63">
        <f t="shared" si="13"/>
        <v>0</v>
      </c>
      <c r="AN24" s="63">
        <f t="shared" si="13"/>
        <v>0</v>
      </c>
      <c r="AO24" s="63" t="str">
        <f t="shared" si="13"/>
        <v>нд</v>
      </c>
      <c r="AP24" s="63">
        <f t="shared" si="13"/>
        <v>0</v>
      </c>
      <c r="AQ24" s="63">
        <f t="shared" si="13"/>
        <v>0</v>
      </c>
      <c r="AR24" s="63">
        <f t="shared" si="13"/>
        <v>0</v>
      </c>
      <c r="AS24" s="63">
        <f t="shared" si="13"/>
        <v>0</v>
      </c>
      <c r="AT24" s="63" t="str">
        <f t="shared" si="13"/>
        <v>нд</v>
      </c>
      <c r="AU24" s="63">
        <f t="shared" si="13"/>
        <v>0</v>
      </c>
      <c r="AV24" s="63">
        <f t="shared" si="13"/>
        <v>0</v>
      </c>
      <c r="AW24" s="63">
        <f t="shared" si="13"/>
        <v>0</v>
      </c>
      <c r="AX24" s="63">
        <f t="shared" si="13"/>
        <v>0</v>
      </c>
      <c r="AY24" s="63" t="str">
        <f t="shared" si="13"/>
        <v>нд</v>
      </c>
      <c r="AZ24" s="63">
        <f t="shared" si="13"/>
        <v>0</v>
      </c>
      <c r="BA24" s="63">
        <f>BA73</f>
        <v>0</v>
      </c>
      <c r="BB24" s="63">
        <f t="shared" si="13"/>
        <v>0</v>
      </c>
      <c r="BC24" s="63">
        <f t="shared" si="13"/>
        <v>0</v>
      </c>
      <c r="BD24" s="63" t="str">
        <f t="shared" si="13"/>
        <v>нд</v>
      </c>
      <c r="BE24" s="63">
        <f t="shared" si="13"/>
        <v>0</v>
      </c>
      <c r="BF24" s="63">
        <f t="shared" ref="BF24:BQ24" si="14">BF73</f>
        <v>0</v>
      </c>
      <c r="BG24" s="63">
        <f t="shared" si="14"/>
        <v>0</v>
      </c>
      <c r="BH24" s="63">
        <f t="shared" si="14"/>
        <v>0</v>
      </c>
      <c r="BI24" s="63" t="str">
        <f t="shared" si="14"/>
        <v>нд</v>
      </c>
      <c r="BJ24" s="63">
        <f t="shared" si="14"/>
        <v>0</v>
      </c>
      <c r="BK24" s="63">
        <f t="shared" si="14"/>
        <v>0</v>
      </c>
      <c r="BL24" s="63">
        <f t="shared" si="14"/>
        <v>0</v>
      </c>
      <c r="BM24" s="63">
        <f t="shared" si="14"/>
        <v>0</v>
      </c>
      <c r="BN24" s="63" t="str">
        <f t="shared" si="14"/>
        <v>нд</v>
      </c>
      <c r="BO24" s="63">
        <f t="shared" si="14"/>
        <v>0</v>
      </c>
      <c r="BP24" s="63">
        <f t="shared" si="14"/>
        <v>0</v>
      </c>
      <c r="BQ24" s="63">
        <f t="shared" si="14"/>
        <v>0</v>
      </c>
      <c r="BR24" s="135" t="s">
        <v>196</v>
      </c>
    </row>
    <row r="25" spans="1:71" s="41" customFormat="1" x14ac:dyDescent="0.2">
      <c r="A25" s="36" t="s">
        <v>150</v>
      </c>
      <c r="B25" s="37" t="s">
        <v>151</v>
      </c>
      <c r="C25" s="135" t="s">
        <v>197</v>
      </c>
      <c r="D25" s="135" t="s">
        <v>195</v>
      </c>
      <c r="E25" s="135" t="s">
        <v>196</v>
      </c>
      <c r="F25" s="135" t="s">
        <v>196</v>
      </c>
      <c r="G25" s="135" t="s">
        <v>196</v>
      </c>
      <c r="H25" s="63" t="str">
        <f>H74</f>
        <v>нд</v>
      </c>
      <c r="I25" s="63" t="str">
        <f>I74</f>
        <v>нд</v>
      </c>
      <c r="J25" s="64" t="s">
        <v>196</v>
      </c>
      <c r="K25" s="63">
        <f>K74</f>
        <v>1.3080000000000001</v>
      </c>
      <c r="L25" s="63">
        <f>L74</f>
        <v>1.3080000000000001</v>
      </c>
      <c r="M25" s="64" t="s">
        <v>196</v>
      </c>
      <c r="N25" s="63" t="str">
        <f t="shared" ref="N25:AS25" si="15">N74</f>
        <v>нд</v>
      </c>
      <c r="O25" s="63" t="str">
        <f t="shared" si="15"/>
        <v>нд</v>
      </c>
      <c r="P25" s="63">
        <f t="shared" si="15"/>
        <v>1.3080000000000001</v>
      </c>
      <c r="Q25" s="63" t="str">
        <f t="shared" si="15"/>
        <v>нд</v>
      </c>
      <c r="R25" s="63" t="str">
        <f t="shared" si="15"/>
        <v>нд</v>
      </c>
      <c r="S25" s="63" t="str">
        <f t="shared" si="15"/>
        <v>нд</v>
      </c>
      <c r="T25" s="63">
        <f t="shared" si="15"/>
        <v>0</v>
      </c>
      <c r="U25" s="63" t="str">
        <f t="shared" si="15"/>
        <v>нд</v>
      </c>
      <c r="V25" s="63">
        <f t="shared" si="15"/>
        <v>0</v>
      </c>
      <c r="W25" s="63">
        <f t="shared" si="15"/>
        <v>0</v>
      </c>
      <c r="X25" s="63">
        <f t="shared" si="15"/>
        <v>0</v>
      </c>
      <c r="Y25" s="63">
        <f t="shared" ref="Y25:AC25" si="16">Y74</f>
        <v>0</v>
      </c>
      <c r="Z25" s="63" t="str">
        <f t="shared" si="16"/>
        <v>нд</v>
      </c>
      <c r="AA25" s="63">
        <f t="shared" si="16"/>
        <v>0</v>
      </c>
      <c r="AB25" s="63">
        <f t="shared" si="16"/>
        <v>0</v>
      </c>
      <c r="AC25" s="63">
        <f t="shared" si="16"/>
        <v>0</v>
      </c>
      <c r="AD25" s="63">
        <f t="shared" si="15"/>
        <v>0</v>
      </c>
      <c r="AE25" s="63" t="str">
        <f t="shared" si="15"/>
        <v>нд</v>
      </c>
      <c r="AF25" s="63">
        <f t="shared" si="15"/>
        <v>0</v>
      </c>
      <c r="AG25" s="63">
        <f t="shared" si="15"/>
        <v>0</v>
      </c>
      <c r="AH25" s="63" t="str">
        <f t="shared" si="15"/>
        <v>нд</v>
      </c>
      <c r="AI25" s="63">
        <f t="shared" si="15"/>
        <v>0</v>
      </c>
      <c r="AJ25" s="63" t="str">
        <f t="shared" si="15"/>
        <v>нд</v>
      </c>
      <c r="AK25" s="63">
        <f t="shared" si="15"/>
        <v>0</v>
      </c>
      <c r="AL25" s="63">
        <f t="shared" si="15"/>
        <v>0</v>
      </c>
      <c r="AM25" s="63">
        <f t="shared" si="15"/>
        <v>0</v>
      </c>
      <c r="AN25" s="63">
        <f t="shared" si="15"/>
        <v>0</v>
      </c>
      <c r="AO25" s="63" t="str">
        <f t="shared" si="15"/>
        <v>нд</v>
      </c>
      <c r="AP25" s="63">
        <f t="shared" si="15"/>
        <v>0</v>
      </c>
      <c r="AQ25" s="63">
        <f t="shared" si="15"/>
        <v>0</v>
      </c>
      <c r="AR25" s="63">
        <f t="shared" si="15"/>
        <v>0</v>
      </c>
      <c r="AS25" s="63">
        <f t="shared" si="15"/>
        <v>1.3080000000000001</v>
      </c>
      <c r="AT25" s="63" t="str">
        <f t="shared" ref="AT25:BQ25" si="17">AT74</f>
        <v>нд</v>
      </c>
      <c r="AU25" s="63">
        <f t="shared" si="17"/>
        <v>0</v>
      </c>
      <c r="AV25" s="63">
        <f t="shared" si="17"/>
        <v>1.3080000000000001</v>
      </c>
      <c r="AW25" s="63">
        <f t="shared" si="17"/>
        <v>0</v>
      </c>
      <c r="AX25" s="63">
        <f t="shared" si="17"/>
        <v>0</v>
      </c>
      <c r="AY25" s="63" t="str">
        <f t="shared" si="17"/>
        <v>нд</v>
      </c>
      <c r="AZ25" s="63">
        <f t="shared" si="17"/>
        <v>0</v>
      </c>
      <c r="BA25" s="63">
        <f>BA74</f>
        <v>0</v>
      </c>
      <c r="BB25" s="63">
        <f t="shared" si="17"/>
        <v>0</v>
      </c>
      <c r="BC25" s="63">
        <f t="shared" si="17"/>
        <v>0</v>
      </c>
      <c r="BD25" s="63" t="str">
        <f t="shared" si="17"/>
        <v>нд</v>
      </c>
      <c r="BE25" s="63">
        <f t="shared" si="17"/>
        <v>0</v>
      </c>
      <c r="BF25" s="63">
        <f t="shared" si="17"/>
        <v>0</v>
      </c>
      <c r="BG25" s="63">
        <f t="shared" si="17"/>
        <v>0</v>
      </c>
      <c r="BH25" s="63">
        <f t="shared" si="17"/>
        <v>0</v>
      </c>
      <c r="BI25" s="63" t="str">
        <f t="shared" si="17"/>
        <v>нд</v>
      </c>
      <c r="BJ25" s="63">
        <f t="shared" si="17"/>
        <v>0</v>
      </c>
      <c r="BK25" s="63">
        <f t="shared" si="17"/>
        <v>0</v>
      </c>
      <c r="BL25" s="63">
        <f t="shared" si="17"/>
        <v>0</v>
      </c>
      <c r="BM25" s="63">
        <f t="shared" si="17"/>
        <v>1.3080000000000001</v>
      </c>
      <c r="BN25" s="63" t="str">
        <f t="shared" si="17"/>
        <v>нд</v>
      </c>
      <c r="BO25" s="63">
        <f t="shared" si="17"/>
        <v>0</v>
      </c>
      <c r="BP25" s="63">
        <f t="shared" si="17"/>
        <v>1.3080000000000001</v>
      </c>
      <c r="BQ25" s="63">
        <f t="shared" si="17"/>
        <v>0</v>
      </c>
      <c r="BR25" s="135" t="s">
        <v>196</v>
      </c>
    </row>
    <row r="26" spans="1:71" s="28" customFormat="1" ht="24" x14ac:dyDescent="0.2">
      <c r="A26" s="50">
        <v>1</v>
      </c>
      <c r="B26" s="42" t="s">
        <v>229</v>
      </c>
      <c r="C26" s="42" t="s">
        <v>197</v>
      </c>
      <c r="D26" s="42" t="s">
        <v>195</v>
      </c>
      <c r="E26" s="50" t="s">
        <v>196</v>
      </c>
      <c r="F26" s="50" t="s">
        <v>196</v>
      </c>
      <c r="G26" s="50" t="str">
        <f>G33</f>
        <v>нд</v>
      </c>
      <c r="H26" s="42">
        <f>H33+H53</f>
        <v>1380.3390000000002</v>
      </c>
      <c r="I26" s="42">
        <f>I33+I53</f>
        <v>1380.3390000000002</v>
      </c>
      <c r="J26" s="71">
        <f t="shared" ref="J26:AY26" si="18">J33</f>
        <v>44075</v>
      </c>
      <c r="K26" s="42">
        <f>L26</f>
        <v>2115.1806207999998</v>
      </c>
      <c r="L26" s="42">
        <f>L53+L33+L74</f>
        <v>2115.1806207999998</v>
      </c>
      <c r="M26" s="71" t="str">
        <f t="shared" si="18"/>
        <v>нд</v>
      </c>
      <c r="N26" s="42" t="str">
        <f t="shared" si="18"/>
        <v>нд</v>
      </c>
      <c r="O26" s="42">
        <f>O33+O53</f>
        <v>1380.3390000000002</v>
      </c>
      <c r="P26" s="42">
        <f>P53+P33+P74</f>
        <v>2115.1806207999998</v>
      </c>
      <c r="Q26" s="42" t="str">
        <f t="shared" si="18"/>
        <v>нд</v>
      </c>
      <c r="R26" s="42">
        <f>R33</f>
        <v>0</v>
      </c>
      <c r="S26" s="42" t="str">
        <f t="shared" si="18"/>
        <v>нд</v>
      </c>
      <c r="T26" s="78">
        <f>T27+T33+T53+T73+T74</f>
        <v>29.006</v>
      </c>
      <c r="U26" s="78">
        <f>U77</f>
        <v>0</v>
      </c>
      <c r="V26" s="78">
        <f>V77</f>
        <v>0</v>
      </c>
      <c r="W26" s="42">
        <f>W27+W33+W53+W73+W74</f>
        <v>29.006</v>
      </c>
      <c r="X26" s="42">
        <f>X27+X33+X53+X73+X74</f>
        <v>0</v>
      </c>
      <c r="Y26" s="42">
        <f>Y27+Y33+Y53+Y73+Y74</f>
        <v>93.099212861999987</v>
      </c>
      <c r="Z26" s="42">
        <f>Z77</f>
        <v>0</v>
      </c>
      <c r="AA26" s="42">
        <f>AA77</f>
        <v>0</v>
      </c>
      <c r="AB26" s="42">
        <f>AB27+AB33+AB53+AB73+AB74</f>
        <v>51.488844599999993</v>
      </c>
      <c r="AC26" s="42">
        <f>AC27+AC33+AC53+AC73+AC74</f>
        <v>41.610368261999994</v>
      </c>
      <c r="AD26" s="42">
        <f>AD27+AD33+AD53+AD73+AD74+AD69</f>
        <v>803.96800000000007</v>
      </c>
      <c r="AE26" s="42">
        <f t="shared" si="18"/>
        <v>0</v>
      </c>
      <c r="AF26" s="42">
        <f t="shared" si="18"/>
        <v>0</v>
      </c>
      <c r="AG26" s="42">
        <f>AG27+AG33+AG53+AG73+AG74+AG69</f>
        <v>803.96800000000007</v>
      </c>
      <c r="AH26" s="42">
        <f t="shared" si="18"/>
        <v>0</v>
      </c>
      <c r="AI26" s="42">
        <f>AI33+AI53</f>
        <v>287.35466079999998</v>
      </c>
      <c r="AJ26" s="42">
        <f t="shared" si="18"/>
        <v>0</v>
      </c>
      <c r="AK26" s="42">
        <f t="shared" si="18"/>
        <v>0</v>
      </c>
      <c r="AL26" s="42">
        <f>AL33+AL53</f>
        <v>287.35466079999998</v>
      </c>
      <c r="AM26" s="42">
        <f>AM33+AM53</f>
        <v>0</v>
      </c>
      <c r="AN26" s="42">
        <f>AN33+AN53</f>
        <v>547.36500000000001</v>
      </c>
      <c r="AO26" s="42">
        <f t="shared" si="18"/>
        <v>0</v>
      </c>
      <c r="AP26" s="42">
        <f t="shared" si="18"/>
        <v>0</v>
      </c>
      <c r="AQ26" s="42">
        <f>AQ33+AQ53</f>
        <v>547.36500000000001</v>
      </c>
      <c r="AR26" s="42">
        <f t="shared" si="18"/>
        <v>0</v>
      </c>
      <c r="AS26" s="42">
        <f>AS33+AS53+AS73+AS74</f>
        <v>1818.5789600000001</v>
      </c>
      <c r="AT26" s="42">
        <f t="shared" si="18"/>
        <v>0</v>
      </c>
      <c r="AU26" s="42">
        <f t="shared" si="18"/>
        <v>0</v>
      </c>
      <c r="AV26" s="42">
        <f>AV33+AV53+AV73+AV74</f>
        <v>1827.8259600000001</v>
      </c>
      <c r="AW26" s="42">
        <f t="shared" si="18"/>
        <v>0</v>
      </c>
      <c r="AX26" s="42">
        <f>AX33+AX40023</f>
        <v>0</v>
      </c>
      <c r="AY26" s="42">
        <f t="shared" si="18"/>
        <v>0</v>
      </c>
      <c r="AZ26" s="42">
        <f t="shared" ref="AZ26:BR26" si="19">AZ33</f>
        <v>0</v>
      </c>
      <c r="BA26" s="42">
        <f t="shared" si="19"/>
        <v>0</v>
      </c>
      <c r="BB26" s="42">
        <f t="shared" si="19"/>
        <v>0</v>
      </c>
      <c r="BC26" s="42">
        <f>BC33+BC53</f>
        <v>0</v>
      </c>
      <c r="BD26" s="42">
        <f t="shared" si="19"/>
        <v>0</v>
      </c>
      <c r="BE26" s="42">
        <f t="shared" si="19"/>
        <v>0</v>
      </c>
      <c r="BF26" s="42">
        <f>BF33+BF53</f>
        <v>0</v>
      </c>
      <c r="BG26" s="42">
        <f t="shared" si="19"/>
        <v>0</v>
      </c>
      <c r="BH26" s="42">
        <f>BH33+BH53</f>
        <v>1380.3390000000002</v>
      </c>
      <c r="BI26" s="42">
        <f t="shared" si="19"/>
        <v>0</v>
      </c>
      <c r="BJ26" s="42">
        <f t="shared" si="19"/>
        <v>0</v>
      </c>
      <c r="BK26" s="42">
        <f>BK33+BK53</f>
        <v>1380.3390000000002</v>
      </c>
      <c r="BL26" s="42">
        <f t="shared" si="19"/>
        <v>0</v>
      </c>
      <c r="BM26" s="42">
        <f>BM33+BM53</f>
        <v>2113.8726208000003</v>
      </c>
      <c r="BN26" s="42">
        <f t="shared" si="19"/>
        <v>0</v>
      </c>
      <c r="BO26" s="42">
        <f t="shared" si="19"/>
        <v>0</v>
      </c>
      <c r="BP26" s="42">
        <f>BP33+BP53+BP74</f>
        <v>2115.1806207999998</v>
      </c>
      <c r="BQ26" s="42">
        <f>BQ33+BQ53</f>
        <v>0</v>
      </c>
      <c r="BR26" s="138" t="str">
        <f t="shared" si="19"/>
        <v>Выполнение требований ФЗ от 27.12.2018 № 522-ФЗ</v>
      </c>
    </row>
    <row r="27" spans="1:71" x14ac:dyDescent="0.2">
      <c r="A27" s="59" t="s">
        <v>175</v>
      </c>
      <c r="B27" s="83" t="s">
        <v>152</v>
      </c>
      <c r="C27" s="133" t="s">
        <v>197</v>
      </c>
      <c r="D27" s="133" t="s">
        <v>196</v>
      </c>
      <c r="E27" s="139" t="s">
        <v>196</v>
      </c>
      <c r="F27" s="139" t="s">
        <v>196</v>
      </c>
      <c r="G27" s="139" t="s">
        <v>196</v>
      </c>
      <c r="H27" s="133" t="s">
        <v>196</v>
      </c>
      <c r="I27" s="133" t="s">
        <v>196</v>
      </c>
      <c r="J27" s="64" t="s">
        <v>196</v>
      </c>
      <c r="K27" s="133" t="s">
        <v>196</v>
      </c>
      <c r="L27" s="133" t="s">
        <v>196</v>
      </c>
      <c r="M27" s="64" t="s">
        <v>196</v>
      </c>
      <c r="N27" s="133" t="s">
        <v>196</v>
      </c>
      <c r="O27" s="133" t="s">
        <v>196</v>
      </c>
      <c r="P27" s="133" t="s">
        <v>196</v>
      </c>
      <c r="Q27" s="133" t="s">
        <v>196</v>
      </c>
      <c r="R27" s="133" t="s">
        <v>196</v>
      </c>
      <c r="S27" s="133" t="s">
        <v>196</v>
      </c>
      <c r="T27" s="38">
        <v>0</v>
      </c>
      <c r="U27" s="133" t="s">
        <v>196</v>
      </c>
      <c r="V27" s="133" t="s">
        <v>196</v>
      </c>
      <c r="W27" s="40">
        <v>0</v>
      </c>
      <c r="X27" s="40">
        <v>0</v>
      </c>
      <c r="Y27" s="38">
        <v>0</v>
      </c>
      <c r="Z27" s="133" t="s">
        <v>196</v>
      </c>
      <c r="AA27" s="133" t="s">
        <v>196</v>
      </c>
      <c r="AB27" s="40">
        <v>0</v>
      </c>
      <c r="AC27" s="40">
        <v>0</v>
      </c>
      <c r="AD27" s="133">
        <v>0</v>
      </c>
      <c r="AE27" s="133" t="s">
        <v>196</v>
      </c>
      <c r="AF27" s="133">
        <v>0</v>
      </c>
      <c r="AG27" s="133">
        <v>0</v>
      </c>
      <c r="AH27" s="133" t="s">
        <v>196</v>
      </c>
      <c r="AI27" s="133" t="s">
        <v>196</v>
      </c>
      <c r="AJ27" s="133" t="s">
        <v>196</v>
      </c>
      <c r="AK27" s="133" t="s">
        <v>196</v>
      </c>
      <c r="AL27" s="133" t="s">
        <v>196</v>
      </c>
      <c r="AM27" s="133" t="s">
        <v>196</v>
      </c>
      <c r="AN27" s="133" t="s">
        <v>196</v>
      </c>
      <c r="AO27" s="133" t="s">
        <v>196</v>
      </c>
      <c r="AP27" s="133" t="s">
        <v>196</v>
      </c>
      <c r="AQ27" s="133" t="s">
        <v>196</v>
      </c>
      <c r="AR27" s="133" t="s">
        <v>196</v>
      </c>
      <c r="AS27" s="133" t="s">
        <v>196</v>
      </c>
      <c r="AT27" s="133" t="s">
        <v>196</v>
      </c>
      <c r="AU27" s="133" t="s">
        <v>196</v>
      </c>
      <c r="AV27" s="133" t="s">
        <v>196</v>
      </c>
      <c r="AW27" s="133" t="s">
        <v>196</v>
      </c>
      <c r="AX27" s="133" t="s">
        <v>196</v>
      </c>
      <c r="AY27" s="133" t="s">
        <v>196</v>
      </c>
      <c r="AZ27" s="133" t="s">
        <v>196</v>
      </c>
      <c r="BA27" s="133" t="s">
        <v>196</v>
      </c>
      <c r="BB27" s="133" t="s">
        <v>196</v>
      </c>
      <c r="BC27" s="133" t="s">
        <v>196</v>
      </c>
      <c r="BD27" s="133" t="s">
        <v>196</v>
      </c>
      <c r="BE27" s="133" t="s">
        <v>196</v>
      </c>
      <c r="BF27" s="133" t="s">
        <v>196</v>
      </c>
      <c r="BG27" s="133" t="s">
        <v>196</v>
      </c>
      <c r="BH27" s="133">
        <v>0</v>
      </c>
      <c r="BI27" s="133" t="s">
        <v>196</v>
      </c>
      <c r="BJ27" s="133" t="s">
        <v>196</v>
      </c>
      <c r="BK27" s="133">
        <v>0</v>
      </c>
      <c r="BL27" s="133" t="s">
        <v>196</v>
      </c>
      <c r="BM27" s="133" t="s">
        <v>196</v>
      </c>
      <c r="BN27" s="133" t="s">
        <v>196</v>
      </c>
      <c r="BO27" s="133" t="s">
        <v>196</v>
      </c>
      <c r="BP27" s="133" t="s">
        <v>196</v>
      </c>
      <c r="BQ27" s="133" t="s">
        <v>196</v>
      </c>
      <c r="BR27" s="133" t="s">
        <v>196</v>
      </c>
    </row>
    <row r="28" spans="1:71" x14ac:dyDescent="0.2">
      <c r="A28" s="59" t="s">
        <v>176</v>
      </c>
      <c r="B28" s="83" t="s">
        <v>153</v>
      </c>
      <c r="C28" s="133" t="s">
        <v>197</v>
      </c>
      <c r="D28" s="133" t="s">
        <v>196</v>
      </c>
      <c r="E28" s="133" t="s">
        <v>196</v>
      </c>
      <c r="F28" s="133" t="s">
        <v>196</v>
      </c>
      <c r="G28" s="133" t="s">
        <v>196</v>
      </c>
      <c r="H28" s="133" t="s">
        <v>196</v>
      </c>
      <c r="I28" s="133" t="s">
        <v>196</v>
      </c>
      <c r="J28" s="64" t="s">
        <v>196</v>
      </c>
      <c r="K28" s="133" t="s">
        <v>196</v>
      </c>
      <c r="L28" s="133" t="s">
        <v>196</v>
      </c>
      <c r="M28" s="64" t="s">
        <v>196</v>
      </c>
      <c r="N28" s="133" t="s">
        <v>196</v>
      </c>
      <c r="O28" s="133" t="s">
        <v>196</v>
      </c>
      <c r="P28" s="133" t="s">
        <v>196</v>
      </c>
      <c r="Q28" s="133" t="s">
        <v>196</v>
      </c>
      <c r="R28" s="133" t="s">
        <v>196</v>
      </c>
      <c r="S28" s="133" t="s">
        <v>196</v>
      </c>
      <c r="T28" s="133" t="s">
        <v>196</v>
      </c>
      <c r="U28" s="133" t="s">
        <v>196</v>
      </c>
      <c r="V28" s="133" t="s">
        <v>196</v>
      </c>
      <c r="W28" s="133" t="s">
        <v>196</v>
      </c>
      <c r="X28" s="133" t="s">
        <v>196</v>
      </c>
      <c r="Y28" s="133" t="s">
        <v>196</v>
      </c>
      <c r="Z28" s="133" t="s">
        <v>196</v>
      </c>
      <c r="AA28" s="133" t="s">
        <v>196</v>
      </c>
      <c r="AB28" s="133" t="s">
        <v>196</v>
      </c>
      <c r="AC28" s="133" t="s">
        <v>196</v>
      </c>
      <c r="AD28" s="133" t="s">
        <v>196</v>
      </c>
      <c r="AE28" s="133" t="s">
        <v>196</v>
      </c>
      <c r="AF28" s="133" t="s">
        <v>196</v>
      </c>
      <c r="AG28" s="133" t="s">
        <v>196</v>
      </c>
      <c r="AH28" s="133" t="s">
        <v>196</v>
      </c>
      <c r="AI28" s="133" t="s">
        <v>196</v>
      </c>
      <c r="AJ28" s="133" t="s">
        <v>196</v>
      </c>
      <c r="AK28" s="133" t="s">
        <v>196</v>
      </c>
      <c r="AL28" s="133" t="s">
        <v>196</v>
      </c>
      <c r="AM28" s="133" t="s">
        <v>196</v>
      </c>
      <c r="AN28" s="133" t="s">
        <v>196</v>
      </c>
      <c r="AO28" s="133" t="s">
        <v>196</v>
      </c>
      <c r="AP28" s="133" t="s">
        <v>196</v>
      </c>
      <c r="AQ28" s="133" t="s">
        <v>196</v>
      </c>
      <c r="AR28" s="133" t="s">
        <v>196</v>
      </c>
      <c r="AS28" s="133" t="s">
        <v>196</v>
      </c>
      <c r="AT28" s="133" t="s">
        <v>196</v>
      </c>
      <c r="AU28" s="133" t="s">
        <v>196</v>
      </c>
      <c r="AV28" s="133" t="s">
        <v>196</v>
      </c>
      <c r="AW28" s="133" t="s">
        <v>196</v>
      </c>
      <c r="AX28" s="133" t="s">
        <v>196</v>
      </c>
      <c r="AY28" s="133" t="s">
        <v>196</v>
      </c>
      <c r="AZ28" s="133" t="s">
        <v>196</v>
      </c>
      <c r="BA28" s="133" t="s">
        <v>196</v>
      </c>
      <c r="BB28" s="133" t="s">
        <v>196</v>
      </c>
      <c r="BC28" s="133" t="s">
        <v>196</v>
      </c>
      <c r="BD28" s="133" t="s">
        <v>196</v>
      </c>
      <c r="BE28" s="133" t="s">
        <v>196</v>
      </c>
      <c r="BF28" s="133" t="s">
        <v>196</v>
      </c>
      <c r="BG28" s="133" t="s">
        <v>196</v>
      </c>
      <c r="BH28" s="133" t="s">
        <v>196</v>
      </c>
      <c r="BI28" s="133" t="s">
        <v>196</v>
      </c>
      <c r="BJ28" s="133" t="s">
        <v>196</v>
      </c>
      <c r="BK28" s="133" t="s">
        <v>196</v>
      </c>
      <c r="BL28" s="133" t="s">
        <v>196</v>
      </c>
      <c r="BM28" s="133" t="s">
        <v>196</v>
      </c>
      <c r="BN28" s="133" t="s">
        <v>196</v>
      </c>
      <c r="BO28" s="133" t="s">
        <v>196</v>
      </c>
      <c r="BP28" s="133" t="s">
        <v>196</v>
      </c>
      <c r="BQ28" s="133" t="s">
        <v>196</v>
      </c>
      <c r="BR28" s="133" t="s">
        <v>196</v>
      </c>
    </row>
    <row r="29" spans="1:71" ht="24" x14ac:dyDescent="0.2">
      <c r="A29" s="59" t="s">
        <v>154</v>
      </c>
      <c r="B29" s="83" t="s">
        <v>155</v>
      </c>
      <c r="C29" s="133" t="s">
        <v>197</v>
      </c>
      <c r="D29" s="133" t="s">
        <v>196</v>
      </c>
      <c r="E29" s="133" t="s">
        <v>196</v>
      </c>
      <c r="F29" s="133" t="s">
        <v>196</v>
      </c>
      <c r="G29" s="133" t="s">
        <v>196</v>
      </c>
      <c r="H29" s="133" t="s">
        <v>196</v>
      </c>
      <c r="I29" s="133" t="s">
        <v>196</v>
      </c>
      <c r="J29" s="64" t="s">
        <v>196</v>
      </c>
      <c r="K29" s="133" t="s">
        <v>196</v>
      </c>
      <c r="L29" s="133" t="s">
        <v>196</v>
      </c>
      <c r="M29" s="64" t="s">
        <v>196</v>
      </c>
      <c r="N29" s="133" t="s">
        <v>196</v>
      </c>
      <c r="O29" s="133" t="s">
        <v>196</v>
      </c>
      <c r="P29" s="133" t="s">
        <v>196</v>
      </c>
      <c r="Q29" s="133" t="s">
        <v>196</v>
      </c>
      <c r="R29" s="133" t="s">
        <v>196</v>
      </c>
      <c r="S29" s="133" t="s">
        <v>196</v>
      </c>
      <c r="T29" s="133" t="s">
        <v>196</v>
      </c>
      <c r="U29" s="133" t="s">
        <v>196</v>
      </c>
      <c r="V29" s="133" t="s">
        <v>196</v>
      </c>
      <c r="W29" s="133" t="s">
        <v>196</v>
      </c>
      <c r="X29" s="133" t="s">
        <v>196</v>
      </c>
      <c r="Y29" s="133" t="s">
        <v>196</v>
      </c>
      <c r="Z29" s="133" t="s">
        <v>196</v>
      </c>
      <c r="AA29" s="133" t="s">
        <v>196</v>
      </c>
      <c r="AB29" s="133" t="s">
        <v>196</v>
      </c>
      <c r="AC29" s="133" t="s">
        <v>196</v>
      </c>
      <c r="AD29" s="133" t="s">
        <v>196</v>
      </c>
      <c r="AE29" s="133" t="s">
        <v>196</v>
      </c>
      <c r="AF29" s="133" t="s">
        <v>196</v>
      </c>
      <c r="AG29" s="133" t="s">
        <v>196</v>
      </c>
      <c r="AH29" s="133" t="s">
        <v>196</v>
      </c>
      <c r="AI29" s="133" t="s">
        <v>196</v>
      </c>
      <c r="AJ29" s="133" t="s">
        <v>196</v>
      </c>
      <c r="AK29" s="133" t="s">
        <v>196</v>
      </c>
      <c r="AL29" s="133" t="s">
        <v>196</v>
      </c>
      <c r="AM29" s="133" t="s">
        <v>196</v>
      </c>
      <c r="AN29" s="133" t="s">
        <v>196</v>
      </c>
      <c r="AO29" s="133" t="s">
        <v>196</v>
      </c>
      <c r="AP29" s="133" t="s">
        <v>196</v>
      </c>
      <c r="AQ29" s="133" t="s">
        <v>196</v>
      </c>
      <c r="AR29" s="133" t="s">
        <v>196</v>
      </c>
      <c r="AS29" s="133" t="s">
        <v>196</v>
      </c>
      <c r="AT29" s="133" t="s">
        <v>196</v>
      </c>
      <c r="AU29" s="133" t="s">
        <v>196</v>
      </c>
      <c r="AV29" s="133" t="s">
        <v>196</v>
      </c>
      <c r="AW29" s="133" t="s">
        <v>196</v>
      </c>
      <c r="AX29" s="133" t="s">
        <v>196</v>
      </c>
      <c r="AY29" s="133" t="s">
        <v>196</v>
      </c>
      <c r="AZ29" s="133" t="s">
        <v>196</v>
      </c>
      <c r="BA29" s="133" t="s">
        <v>196</v>
      </c>
      <c r="BB29" s="133" t="s">
        <v>196</v>
      </c>
      <c r="BC29" s="133" t="s">
        <v>196</v>
      </c>
      <c r="BD29" s="133" t="s">
        <v>196</v>
      </c>
      <c r="BE29" s="133" t="s">
        <v>196</v>
      </c>
      <c r="BF29" s="133" t="s">
        <v>196</v>
      </c>
      <c r="BG29" s="133" t="s">
        <v>196</v>
      </c>
      <c r="BH29" s="133" t="s">
        <v>196</v>
      </c>
      <c r="BI29" s="133" t="s">
        <v>196</v>
      </c>
      <c r="BJ29" s="133" t="s">
        <v>196</v>
      </c>
      <c r="BK29" s="133" t="s">
        <v>196</v>
      </c>
      <c r="BL29" s="133" t="s">
        <v>196</v>
      </c>
      <c r="BM29" s="133" t="s">
        <v>196</v>
      </c>
      <c r="BN29" s="133" t="s">
        <v>196</v>
      </c>
      <c r="BO29" s="133" t="s">
        <v>196</v>
      </c>
      <c r="BP29" s="133" t="s">
        <v>196</v>
      </c>
      <c r="BQ29" s="133" t="s">
        <v>196</v>
      </c>
      <c r="BR29" s="133" t="s">
        <v>196</v>
      </c>
    </row>
    <row r="30" spans="1:71" ht="24" x14ac:dyDescent="0.2">
      <c r="A30" s="59" t="s">
        <v>156</v>
      </c>
      <c r="B30" s="83" t="s">
        <v>157</v>
      </c>
      <c r="C30" s="133" t="s">
        <v>197</v>
      </c>
      <c r="D30" s="133" t="s">
        <v>196</v>
      </c>
      <c r="E30" s="133" t="s">
        <v>196</v>
      </c>
      <c r="F30" s="133" t="s">
        <v>196</v>
      </c>
      <c r="G30" s="133" t="s">
        <v>196</v>
      </c>
      <c r="H30" s="133" t="s">
        <v>196</v>
      </c>
      <c r="I30" s="133" t="s">
        <v>196</v>
      </c>
      <c r="J30" s="64" t="s">
        <v>196</v>
      </c>
      <c r="K30" s="133" t="s">
        <v>196</v>
      </c>
      <c r="L30" s="133" t="s">
        <v>196</v>
      </c>
      <c r="M30" s="64" t="s">
        <v>196</v>
      </c>
      <c r="N30" s="133" t="s">
        <v>196</v>
      </c>
      <c r="O30" s="133" t="s">
        <v>196</v>
      </c>
      <c r="P30" s="133" t="s">
        <v>196</v>
      </c>
      <c r="Q30" s="133" t="s">
        <v>196</v>
      </c>
      <c r="R30" s="133" t="s">
        <v>196</v>
      </c>
      <c r="S30" s="133" t="s">
        <v>196</v>
      </c>
      <c r="T30" s="133" t="s">
        <v>196</v>
      </c>
      <c r="U30" s="133" t="s">
        <v>196</v>
      </c>
      <c r="V30" s="133" t="s">
        <v>196</v>
      </c>
      <c r="W30" s="133" t="s">
        <v>196</v>
      </c>
      <c r="X30" s="133" t="s">
        <v>196</v>
      </c>
      <c r="Y30" s="133" t="s">
        <v>196</v>
      </c>
      <c r="Z30" s="133" t="s">
        <v>196</v>
      </c>
      <c r="AA30" s="133" t="s">
        <v>196</v>
      </c>
      <c r="AB30" s="133" t="s">
        <v>196</v>
      </c>
      <c r="AC30" s="133" t="s">
        <v>196</v>
      </c>
      <c r="AD30" s="133" t="s">
        <v>196</v>
      </c>
      <c r="AE30" s="133" t="s">
        <v>196</v>
      </c>
      <c r="AF30" s="133" t="s">
        <v>196</v>
      </c>
      <c r="AG30" s="133" t="s">
        <v>196</v>
      </c>
      <c r="AH30" s="133" t="s">
        <v>196</v>
      </c>
      <c r="AI30" s="133" t="s">
        <v>196</v>
      </c>
      <c r="AJ30" s="133" t="s">
        <v>196</v>
      </c>
      <c r="AK30" s="133" t="s">
        <v>196</v>
      </c>
      <c r="AL30" s="133" t="s">
        <v>196</v>
      </c>
      <c r="AM30" s="133" t="s">
        <v>196</v>
      </c>
      <c r="AN30" s="133" t="s">
        <v>196</v>
      </c>
      <c r="AO30" s="133" t="s">
        <v>196</v>
      </c>
      <c r="AP30" s="133" t="s">
        <v>196</v>
      </c>
      <c r="AQ30" s="133" t="s">
        <v>196</v>
      </c>
      <c r="AR30" s="133" t="s">
        <v>196</v>
      </c>
      <c r="AS30" s="133" t="s">
        <v>196</v>
      </c>
      <c r="AT30" s="133" t="s">
        <v>196</v>
      </c>
      <c r="AU30" s="133" t="s">
        <v>196</v>
      </c>
      <c r="AV30" s="133" t="s">
        <v>196</v>
      </c>
      <c r="AW30" s="133" t="s">
        <v>196</v>
      </c>
      <c r="AX30" s="133" t="s">
        <v>196</v>
      </c>
      <c r="AY30" s="133" t="s">
        <v>196</v>
      </c>
      <c r="AZ30" s="133" t="s">
        <v>196</v>
      </c>
      <c r="BA30" s="133" t="s">
        <v>196</v>
      </c>
      <c r="BB30" s="133" t="s">
        <v>196</v>
      </c>
      <c r="BC30" s="133" t="s">
        <v>196</v>
      </c>
      <c r="BD30" s="133" t="s">
        <v>196</v>
      </c>
      <c r="BE30" s="133" t="s">
        <v>196</v>
      </c>
      <c r="BF30" s="133" t="s">
        <v>196</v>
      </c>
      <c r="BG30" s="133" t="s">
        <v>196</v>
      </c>
      <c r="BH30" s="133" t="s">
        <v>196</v>
      </c>
      <c r="BI30" s="133" t="s">
        <v>196</v>
      </c>
      <c r="BJ30" s="133" t="s">
        <v>196</v>
      </c>
      <c r="BK30" s="133" t="s">
        <v>196</v>
      </c>
      <c r="BL30" s="133" t="s">
        <v>196</v>
      </c>
      <c r="BM30" s="133" t="s">
        <v>196</v>
      </c>
      <c r="BN30" s="133" t="s">
        <v>196</v>
      </c>
      <c r="BO30" s="133" t="s">
        <v>196</v>
      </c>
      <c r="BP30" s="133" t="s">
        <v>196</v>
      </c>
      <c r="BQ30" s="133" t="s">
        <v>196</v>
      </c>
      <c r="BR30" s="133" t="s">
        <v>196</v>
      </c>
    </row>
    <row r="31" spans="1:71" ht="24" x14ac:dyDescent="0.2">
      <c r="A31" s="59" t="s">
        <v>177</v>
      </c>
      <c r="B31" s="83" t="s">
        <v>158</v>
      </c>
      <c r="C31" s="133" t="s">
        <v>197</v>
      </c>
      <c r="D31" s="133" t="s">
        <v>196</v>
      </c>
      <c r="E31" s="133" t="s">
        <v>196</v>
      </c>
      <c r="F31" s="133" t="s">
        <v>196</v>
      </c>
      <c r="G31" s="133" t="s">
        <v>196</v>
      </c>
      <c r="H31" s="133" t="s">
        <v>196</v>
      </c>
      <c r="I31" s="133" t="s">
        <v>196</v>
      </c>
      <c r="J31" s="64" t="s">
        <v>196</v>
      </c>
      <c r="K31" s="133" t="s">
        <v>196</v>
      </c>
      <c r="L31" s="133" t="s">
        <v>196</v>
      </c>
      <c r="M31" s="64" t="s">
        <v>196</v>
      </c>
      <c r="N31" s="133" t="s">
        <v>196</v>
      </c>
      <c r="O31" s="133" t="s">
        <v>196</v>
      </c>
      <c r="P31" s="133" t="s">
        <v>196</v>
      </c>
      <c r="Q31" s="133" t="s">
        <v>196</v>
      </c>
      <c r="R31" s="133" t="s">
        <v>196</v>
      </c>
      <c r="S31" s="133" t="s">
        <v>196</v>
      </c>
      <c r="T31" s="133" t="s">
        <v>196</v>
      </c>
      <c r="U31" s="133" t="s">
        <v>196</v>
      </c>
      <c r="V31" s="133" t="s">
        <v>196</v>
      </c>
      <c r="W31" s="133" t="s">
        <v>196</v>
      </c>
      <c r="X31" s="133" t="s">
        <v>196</v>
      </c>
      <c r="Y31" s="133" t="s">
        <v>196</v>
      </c>
      <c r="Z31" s="133" t="s">
        <v>196</v>
      </c>
      <c r="AA31" s="133" t="s">
        <v>196</v>
      </c>
      <c r="AB31" s="133" t="s">
        <v>196</v>
      </c>
      <c r="AC31" s="133" t="s">
        <v>196</v>
      </c>
      <c r="AD31" s="133" t="s">
        <v>196</v>
      </c>
      <c r="AE31" s="133" t="s">
        <v>196</v>
      </c>
      <c r="AF31" s="133" t="s">
        <v>196</v>
      </c>
      <c r="AG31" s="133" t="s">
        <v>196</v>
      </c>
      <c r="AH31" s="133" t="s">
        <v>196</v>
      </c>
      <c r="AI31" s="133" t="s">
        <v>196</v>
      </c>
      <c r="AJ31" s="133" t="s">
        <v>196</v>
      </c>
      <c r="AK31" s="133" t="s">
        <v>196</v>
      </c>
      <c r="AL31" s="133" t="s">
        <v>196</v>
      </c>
      <c r="AM31" s="133" t="s">
        <v>196</v>
      </c>
      <c r="AN31" s="133" t="s">
        <v>196</v>
      </c>
      <c r="AO31" s="133" t="s">
        <v>196</v>
      </c>
      <c r="AP31" s="133" t="s">
        <v>196</v>
      </c>
      <c r="AQ31" s="133" t="s">
        <v>196</v>
      </c>
      <c r="AR31" s="133" t="s">
        <v>196</v>
      </c>
      <c r="AS31" s="133" t="s">
        <v>196</v>
      </c>
      <c r="AT31" s="133" t="s">
        <v>196</v>
      </c>
      <c r="AU31" s="133" t="s">
        <v>196</v>
      </c>
      <c r="AV31" s="133" t="s">
        <v>196</v>
      </c>
      <c r="AW31" s="133" t="s">
        <v>196</v>
      </c>
      <c r="AX31" s="133" t="s">
        <v>196</v>
      </c>
      <c r="AY31" s="133" t="s">
        <v>196</v>
      </c>
      <c r="AZ31" s="133" t="s">
        <v>196</v>
      </c>
      <c r="BA31" s="133" t="s">
        <v>196</v>
      </c>
      <c r="BB31" s="133" t="s">
        <v>196</v>
      </c>
      <c r="BC31" s="133" t="s">
        <v>196</v>
      </c>
      <c r="BD31" s="133" t="s">
        <v>196</v>
      </c>
      <c r="BE31" s="133" t="s">
        <v>196</v>
      </c>
      <c r="BF31" s="133" t="s">
        <v>196</v>
      </c>
      <c r="BG31" s="133" t="s">
        <v>196</v>
      </c>
      <c r="BH31" s="133" t="s">
        <v>196</v>
      </c>
      <c r="BI31" s="133" t="s">
        <v>196</v>
      </c>
      <c r="BJ31" s="133" t="s">
        <v>196</v>
      </c>
      <c r="BK31" s="133" t="s">
        <v>196</v>
      </c>
      <c r="BL31" s="133" t="s">
        <v>196</v>
      </c>
      <c r="BM31" s="133" t="s">
        <v>196</v>
      </c>
      <c r="BN31" s="133" t="s">
        <v>196</v>
      </c>
      <c r="BO31" s="133" t="s">
        <v>196</v>
      </c>
      <c r="BP31" s="133" t="s">
        <v>196</v>
      </c>
      <c r="BQ31" s="133" t="s">
        <v>196</v>
      </c>
      <c r="BR31" s="133" t="s">
        <v>196</v>
      </c>
    </row>
    <row r="32" spans="1:71" ht="24" x14ac:dyDescent="0.2">
      <c r="A32" s="59" t="s">
        <v>178</v>
      </c>
      <c r="B32" s="83" t="s">
        <v>159</v>
      </c>
      <c r="C32" s="133" t="s">
        <v>197</v>
      </c>
      <c r="D32" s="133" t="s">
        <v>196</v>
      </c>
      <c r="E32" s="133" t="s">
        <v>196</v>
      </c>
      <c r="F32" s="133" t="s">
        <v>196</v>
      </c>
      <c r="G32" s="133" t="s">
        <v>196</v>
      </c>
      <c r="H32" s="133" t="s">
        <v>196</v>
      </c>
      <c r="I32" s="133" t="s">
        <v>196</v>
      </c>
      <c r="J32" s="64" t="s">
        <v>196</v>
      </c>
      <c r="K32" s="133" t="s">
        <v>196</v>
      </c>
      <c r="L32" s="133" t="s">
        <v>196</v>
      </c>
      <c r="M32" s="64" t="s">
        <v>196</v>
      </c>
      <c r="N32" s="133" t="s">
        <v>196</v>
      </c>
      <c r="O32" s="133" t="s">
        <v>196</v>
      </c>
      <c r="P32" s="133" t="s">
        <v>196</v>
      </c>
      <c r="Q32" s="133" t="s">
        <v>196</v>
      </c>
      <c r="R32" s="133" t="s">
        <v>196</v>
      </c>
      <c r="S32" s="133" t="s">
        <v>196</v>
      </c>
      <c r="T32" s="133" t="s">
        <v>196</v>
      </c>
      <c r="U32" s="133" t="s">
        <v>196</v>
      </c>
      <c r="V32" s="133" t="s">
        <v>196</v>
      </c>
      <c r="W32" s="133" t="s">
        <v>196</v>
      </c>
      <c r="X32" s="133" t="s">
        <v>196</v>
      </c>
      <c r="Y32" s="133" t="s">
        <v>196</v>
      </c>
      <c r="Z32" s="133" t="s">
        <v>196</v>
      </c>
      <c r="AA32" s="133" t="s">
        <v>196</v>
      </c>
      <c r="AB32" s="133" t="s">
        <v>196</v>
      </c>
      <c r="AC32" s="133" t="s">
        <v>196</v>
      </c>
      <c r="AD32" s="133" t="s">
        <v>196</v>
      </c>
      <c r="AE32" s="133" t="s">
        <v>196</v>
      </c>
      <c r="AF32" s="133" t="s">
        <v>196</v>
      </c>
      <c r="AG32" s="133" t="s">
        <v>196</v>
      </c>
      <c r="AH32" s="133" t="s">
        <v>196</v>
      </c>
      <c r="AI32" s="133" t="s">
        <v>196</v>
      </c>
      <c r="AJ32" s="133" t="s">
        <v>196</v>
      </c>
      <c r="AK32" s="133" t="s">
        <v>196</v>
      </c>
      <c r="AL32" s="133" t="s">
        <v>196</v>
      </c>
      <c r="AM32" s="133" t="s">
        <v>196</v>
      </c>
      <c r="AN32" s="133" t="s">
        <v>196</v>
      </c>
      <c r="AO32" s="133" t="s">
        <v>196</v>
      </c>
      <c r="AP32" s="133" t="s">
        <v>196</v>
      </c>
      <c r="AQ32" s="133" t="s">
        <v>196</v>
      </c>
      <c r="AR32" s="133" t="s">
        <v>196</v>
      </c>
      <c r="AS32" s="133" t="s">
        <v>196</v>
      </c>
      <c r="AT32" s="133" t="s">
        <v>196</v>
      </c>
      <c r="AU32" s="133" t="s">
        <v>196</v>
      </c>
      <c r="AV32" s="133" t="s">
        <v>196</v>
      </c>
      <c r="AW32" s="133" t="s">
        <v>196</v>
      </c>
      <c r="AX32" s="133" t="s">
        <v>196</v>
      </c>
      <c r="AY32" s="133" t="s">
        <v>196</v>
      </c>
      <c r="AZ32" s="133" t="s">
        <v>196</v>
      </c>
      <c r="BA32" s="133" t="s">
        <v>196</v>
      </c>
      <c r="BB32" s="133" t="s">
        <v>196</v>
      </c>
      <c r="BC32" s="133" t="s">
        <v>196</v>
      </c>
      <c r="BD32" s="133" t="s">
        <v>196</v>
      </c>
      <c r="BE32" s="133" t="s">
        <v>196</v>
      </c>
      <c r="BF32" s="133" t="s">
        <v>196</v>
      </c>
      <c r="BG32" s="133" t="s">
        <v>196</v>
      </c>
      <c r="BH32" s="133" t="s">
        <v>196</v>
      </c>
      <c r="BI32" s="133" t="s">
        <v>196</v>
      </c>
      <c r="BJ32" s="133" t="s">
        <v>196</v>
      </c>
      <c r="BK32" s="133" t="s">
        <v>196</v>
      </c>
      <c r="BL32" s="133" t="s">
        <v>196</v>
      </c>
      <c r="BM32" s="133" t="s">
        <v>196</v>
      </c>
      <c r="BN32" s="133" t="s">
        <v>196</v>
      </c>
      <c r="BO32" s="133" t="s">
        <v>196</v>
      </c>
      <c r="BP32" s="133" t="s">
        <v>196</v>
      </c>
      <c r="BQ32" s="133" t="s">
        <v>196</v>
      </c>
      <c r="BR32" s="133" t="s">
        <v>196</v>
      </c>
    </row>
    <row r="33" spans="1:70" s="28" customFormat="1" ht="24" x14ac:dyDescent="0.2">
      <c r="A33" s="42" t="s">
        <v>179</v>
      </c>
      <c r="B33" s="138" t="s">
        <v>160</v>
      </c>
      <c r="C33" s="42" t="s">
        <v>197</v>
      </c>
      <c r="D33" s="42" t="s">
        <v>195</v>
      </c>
      <c r="E33" s="42" t="s">
        <v>196</v>
      </c>
      <c r="F33" s="42" t="s">
        <v>196</v>
      </c>
      <c r="G33" s="50" t="str">
        <f>G37</f>
        <v>нд</v>
      </c>
      <c r="H33" s="42">
        <f>H34+H37+H40</f>
        <v>1324.9770000000001</v>
      </c>
      <c r="I33" s="42">
        <f>I34+I37+I40</f>
        <v>1324.9770000000001</v>
      </c>
      <c r="J33" s="71">
        <f t="shared" ref="J33:AY33" si="20">J37</f>
        <v>44075</v>
      </c>
      <c r="K33" s="42">
        <f>K37+K40</f>
        <v>1997.2707648000001</v>
      </c>
      <c r="L33" s="42">
        <f>L37+L40</f>
        <v>1997.2707648000001</v>
      </c>
      <c r="M33" s="42" t="str">
        <f t="shared" si="20"/>
        <v>нд</v>
      </c>
      <c r="N33" s="42" t="str">
        <f t="shared" si="20"/>
        <v>нд</v>
      </c>
      <c r="O33" s="42">
        <f>O34+O37+O40</f>
        <v>1324.9770000000001</v>
      </c>
      <c r="P33" s="42">
        <f>P37+P40</f>
        <v>1997.2707648000001</v>
      </c>
      <c r="Q33" s="42" t="str">
        <f t="shared" si="20"/>
        <v>нд</v>
      </c>
      <c r="R33" s="42">
        <f t="shared" si="20"/>
        <v>0</v>
      </c>
      <c r="S33" s="42" t="str">
        <f t="shared" si="20"/>
        <v>нд</v>
      </c>
      <c r="T33" s="70">
        <f>T34+T37+T40</f>
        <v>23.564</v>
      </c>
      <c r="U33" s="70" t="s">
        <v>196</v>
      </c>
      <c r="V33" s="70" t="s">
        <v>196</v>
      </c>
      <c r="W33" s="70">
        <f>W34+W37+W40</f>
        <v>23.564</v>
      </c>
      <c r="X33" s="70">
        <f>X34+X37+X40</f>
        <v>0</v>
      </c>
      <c r="Y33" s="42">
        <f>Y34+Y37+Y40</f>
        <v>89.274572861999985</v>
      </c>
      <c r="Z33" s="71" t="s">
        <v>196</v>
      </c>
      <c r="AA33" s="71" t="s">
        <v>196</v>
      </c>
      <c r="AB33" s="42">
        <f>AB34+AB37+AB40</f>
        <v>47.664204599999991</v>
      </c>
      <c r="AC33" s="42">
        <f>AC34+AC37+AC40</f>
        <v>41.610368261999994</v>
      </c>
      <c r="AD33" s="42">
        <f>AD34+AD37+AD40</f>
        <v>780.46600000000001</v>
      </c>
      <c r="AE33" s="42">
        <f t="shared" si="20"/>
        <v>0</v>
      </c>
      <c r="AF33" s="42">
        <f t="shared" si="20"/>
        <v>0</v>
      </c>
      <c r="AG33" s="42">
        <f>AG34+AG37+AG40</f>
        <v>780.46600000000001</v>
      </c>
      <c r="AH33" s="42">
        <f t="shared" si="20"/>
        <v>0</v>
      </c>
      <c r="AI33" s="42">
        <f>AI37+AI40</f>
        <v>263.84880479999998</v>
      </c>
      <c r="AJ33" s="42">
        <f t="shared" si="20"/>
        <v>0</v>
      </c>
      <c r="AK33" s="42">
        <f t="shared" si="20"/>
        <v>0</v>
      </c>
      <c r="AL33" s="42">
        <f>AL37+AL40</f>
        <v>263.84880479999998</v>
      </c>
      <c r="AM33" s="42">
        <f>AM37+AM40</f>
        <v>0</v>
      </c>
      <c r="AN33" s="42">
        <f>AN34+AN37+AN40</f>
        <v>520.947</v>
      </c>
      <c r="AO33" s="42">
        <f t="shared" si="20"/>
        <v>0</v>
      </c>
      <c r="AP33" s="42">
        <f t="shared" si="20"/>
        <v>0</v>
      </c>
      <c r="AQ33" s="42">
        <f>AQ34+AQ37+AQ40</f>
        <v>520.947</v>
      </c>
      <c r="AR33" s="42">
        <f t="shared" si="20"/>
        <v>0</v>
      </c>
      <c r="AS33" s="42">
        <f>AS37+AS40</f>
        <v>1733.4219600000001</v>
      </c>
      <c r="AT33" s="42">
        <f t="shared" si="20"/>
        <v>0</v>
      </c>
      <c r="AU33" s="42">
        <f t="shared" si="20"/>
        <v>0</v>
      </c>
      <c r="AV33" s="42">
        <f>AV37+AV40</f>
        <v>1733.4219600000001</v>
      </c>
      <c r="AW33" s="42">
        <f t="shared" si="20"/>
        <v>0</v>
      </c>
      <c r="AX33" s="42">
        <f>AX37+AX40</f>
        <v>0</v>
      </c>
      <c r="AY33" s="42">
        <f t="shared" si="20"/>
        <v>0</v>
      </c>
      <c r="AZ33" s="42">
        <f t="shared" ref="AZ33:BR33" si="21">AZ37</f>
        <v>0</v>
      </c>
      <c r="BA33" s="42">
        <f>BA37+BA40</f>
        <v>0</v>
      </c>
      <c r="BB33" s="42">
        <f t="shared" si="21"/>
        <v>0</v>
      </c>
      <c r="BC33" s="42">
        <f>BC37+BC40</f>
        <v>0</v>
      </c>
      <c r="BD33" s="42">
        <f t="shared" si="21"/>
        <v>0</v>
      </c>
      <c r="BE33" s="42">
        <f t="shared" si="21"/>
        <v>0</v>
      </c>
      <c r="BF33" s="42">
        <f>BF37+BF40</f>
        <v>0</v>
      </c>
      <c r="BG33" s="42">
        <f t="shared" si="21"/>
        <v>0</v>
      </c>
      <c r="BH33" s="42">
        <f>BH34+BH37+BH40</f>
        <v>1324.9770000000001</v>
      </c>
      <c r="BI33" s="42">
        <f t="shared" si="21"/>
        <v>0</v>
      </c>
      <c r="BJ33" s="42">
        <f t="shared" si="21"/>
        <v>0</v>
      </c>
      <c r="BK33" s="42">
        <f>BK37+BK40</f>
        <v>1324.9770000000001</v>
      </c>
      <c r="BL33" s="42">
        <f t="shared" si="21"/>
        <v>0</v>
      </c>
      <c r="BM33" s="42">
        <f>BM37+BM40</f>
        <v>1997.2707648000001</v>
      </c>
      <c r="BN33" s="42">
        <f t="shared" si="21"/>
        <v>0</v>
      </c>
      <c r="BO33" s="42">
        <f t="shared" si="21"/>
        <v>0</v>
      </c>
      <c r="BP33" s="42">
        <f>BP37+BP40</f>
        <v>1997.2707648000001</v>
      </c>
      <c r="BQ33" s="42">
        <f>BQ37+BQ40</f>
        <v>0</v>
      </c>
      <c r="BR33" s="138" t="str">
        <f t="shared" si="21"/>
        <v>Выполнение требований ФЗ от 27.12.2018 № 522-ФЗ</v>
      </c>
    </row>
    <row r="34" spans="1:70" ht="36" x14ac:dyDescent="0.2">
      <c r="A34" s="68" t="s">
        <v>180</v>
      </c>
      <c r="B34" s="69" t="s">
        <v>181</v>
      </c>
      <c r="C34" s="70" t="s">
        <v>197</v>
      </c>
      <c r="D34" s="70" t="s">
        <v>204</v>
      </c>
      <c r="E34" s="71" t="s">
        <v>196</v>
      </c>
      <c r="F34" s="71" t="s">
        <v>196</v>
      </c>
      <c r="G34" s="71" t="s">
        <v>196</v>
      </c>
      <c r="H34" s="42">
        <v>0</v>
      </c>
      <c r="I34" s="42">
        <v>0</v>
      </c>
      <c r="J34" s="71" t="s">
        <v>196</v>
      </c>
      <c r="K34" s="71" t="s">
        <v>196</v>
      </c>
      <c r="L34" s="71" t="s">
        <v>196</v>
      </c>
      <c r="M34" s="71" t="s">
        <v>196</v>
      </c>
      <c r="N34" s="71" t="s">
        <v>196</v>
      </c>
      <c r="O34" s="42">
        <v>0</v>
      </c>
      <c r="P34" s="71" t="s">
        <v>196</v>
      </c>
      <c r="Q34" s="71" t="s">
        <v>196</v>
      </c>
      <c r="R34" s="71" t="s">
        <v>196</v>
      </c>
      <c r="S34" s="71" t="s">
        <v>196</v>
      </c>
      <c r="T34" s="42">
        <v>0</v>
      </c>
      <c r="U34" s="71" t="s">
        <v>196</v>
      </c>
      <c r="V34" s="71" t="s">
        <v>196</v>
      </c>
      <c r="W34" s="42">
        <v>0</v>
      </c>
      <c r="X34" s="42">
        <v>0</v>
      </c>
      <c r="Y34" s="42">
        <v>0</v>
      </c>
      <c r="Z34" s="71" t="s">
        <v>196</v>
      </c>
      <c r="AA34" s="71" t="s">
        <v>196</v>
      </c>
      <c r="AB34" s="42">
        <v>0</v>
      </c>
      <c r="AC34" s="42">
        <v>0</v>
      </c>
      <c r="AD34" s="42">
        <v>0</v>
      </c>
      <c r="AE34" s="71" t="s">
        <v>196</v>
      </c>
      <c r="AF34" s="71" t="s">
        <v>196</v>
      </c>
      <c r="AG34" s="42">
        <v>0</v>
      </c>
      <c r="AH34" s="71" t="s">
        <v>196</v>
      </c>
      <c r="AI34" s="71" t="s">
        <v>196</v>
      </c>
      <c r="AJ34" s="71" t="s">
        <v>196</v>
      </c>
      <c r="AK34" s="71" t="s">
        <v>196</v>
      </c>
      <c r="AL34" s="71" t="s">
        <v>196</v>
      </c>
      <c r="AM34" s="71" t="s">
        <v>196</v>
      </c>
      <c r="AN34" s="42">
        <v>0</v>
      </c>
      <c r="AO34" s="71" t="s">
        <v>196</v>
      </c>
      <c r="AP34" s="71" t="s">
        <v>196</v>
      </c>
      <c r="AQ34" s="42">
        <v>0</v>
      </c>
      <c r="AR34" s="71" t="s">
        <v>196</v>
      </c>
      <c r="AS34" s="71" t="s">
        <v>196</v>
      </c>
      <c r="AT34" s="71" t="s">
        <v>196</v>
      </c>
      <c r="AU34" s="71" t="s">
        <v>196</v>
      </c>
      <c r="AV34" s="71" t="s">
        <v>196</v>
      </c>
      <c r="AW34" s="71" t="s">
        <v>196</v>
      </c>
      <c r="AX34" s="42">
        <v>0</v>
      </c>
      <c r="AY34" s="71" t="s">
        <v>196</v>
      </c>
      <c r="AZ34" s="71" t="s">
        <v>196</v>
      </c>
      <c r="BA34" s="42">
        <v>0</v>
      </c>
      <c r="BB34" s="71" t="s">
        <v>196</v>
      </c>
      <c r="BC34" s="71" t="s">
        <v>196</v>
      </c>
      <c r="BD34" s="71" t="s">
        <v>196</v>
      </c>
      <c r="BE34" s="71" t="s">
        <v>196</v>
      </c>
      <c r="BF34" s="71" t="s">
        <v>196</v>
      </c>
      <c r="BG34" s="71" t="s">
        <v>196</v>
      </c>
      <c r="BH34" s="42">
        <v>0</v>
      </c>
      <c r="BI34" s="71" t="s">
        <v>196</v>
      </c>
      <c r="BJ34" s="71" t="s">
        <v>196</v>
      </c>
      <c r="BK34" s="42">
        <v>0</v>
      </c>
      <c r="BL34" s="70" t="s">
        <v>196</v>
      </c>
      <c r="BM34" s="70" t="s">
        <v>196</v>
      </c>
      <c r="BN34" s="70" t="s">
        <v>196</v>
      </c>
      <c r="BO34" s="70" t="s">
        <v>196</v>
      </c>
      <c r="BP34" s="70" t="s">
        <v>196</v>
      </c>
      <c r="BQ34" s="70" t="s">
        <v>196</v>
      </c>
      <c r="BR34" s="70" t="s">
        <v>196</v>
      </c>
    </row>
    <row r="35" spans="1:70" s="18" customFormat="1" ht="36" x14ac:dyDescent="0.2">
      <c r="A35" s="36" t="s">
        <v>161</v>
      </c>
      <c r="B35" s="37" t="s">
        <v>182</v>
      </c>
      <c r="C35" s="135" t="s">
        <v>197</v>
      </c>
      <c r="D35" s="135" t="s">
        <v>196</v>
      </c>
      <c r="E35" s="64" t="s">
        <v>196</v>
      </c>
      <c r="F35" s="64" t="s">
        <v>196</v>
      </c>
      <c r="G35" s="64" t="s">
        <v>196</v>
      </c>
      <c r="H35" s="64" t="s">
        <v>196</v>
      </c>
      <c r="I35" s="64" t="s">
        <v>196</v>
      </c>
      <c r="J35" s="64" t="s">
        <v>196</v>
      </c>
      <c r="K35" s="64" t="s">
        <v>196</v>
      </c>
      <c r="L35" s="64" t="s">
        <v>196</v>
      </c>
      <c r="M35" s="64" t="s">
        <v>196</v>
      </c>
      <c r="N35" s="64" t="s">
        <v>196</v>
      </c>
      <c r="O35" s="64" t="s">
        <v>196</v>
      </c>
      <c r="P35" s="64" t="s">
        <v>196</v>
      </c>
      <c r="Q35" s="64" t="s">
        <v>196</v>
      </c>
      <c r="R35" s="64" t="s">
        <v>196</v>
      </c>
      <c r="S35" s="64" t="s">
        <v>196</v>
      </c>
      <c r="T35" s="64" t="s">
        <v>196</v>
      </c>
      <c r="U35" s="64" t="s">
        <v>196</v>
      </c>
      <c r="V35" s="64" t="s">
        <v>196</v>
      </c>
      <c r="W35" s="64" t="s">
        <v>196</v>
      </c>
      <c r="X35" s="64" t="s">
        <v>196</v>
      </c>
      <c r="Y35" s="64" t="s">
        <v>196</v>
      </c>
      <c r="Z35" s="64" t="s">
        <v>196</v>
      </c>
      <c r="AA35" s="64" t="s">
        <v>196</v>
      </c>
      <c r="AB35" s="64" t="s">
        <v>196</v>
      </c>
      <c r="AC35" s="64" t="s">
        <v>196</v>
      </c>
      <c r="AD35" s="64" t="s">
        <v>196</v>
      </c>
      <c r="AE35" s="64" t="s">
        <v>196</v>
      </c>
      <c r="AF35" s="64" t="s">
        <v>196</v>
      </c>
      <c r="AG35" s="64" t="s">
        <v>196</v>
      </c>
      <c r="AH35" s="64" t="s">
        <v>196</v>
      </c>
      <c r="AI35" s="64" t="s">
        <v>196</v>
      </c>
      <c r="AJ35" s="64" t="s">
        <v>196</v>
      </c>
      <c r="AK35" s="64" t="s">
        <v>196</v>
      </c>
      <c r="AL35" s="64" t="s">
        <v>196</v>
      </c>
      <c r="AM35" s="64" t="s">
        <v>196</v>
      </c>
      <c r="AN35" s="64" t="s">
        <v>196</v>
      </c>
      <c r="AO35" s="64" t="s">
        <v>196</v>
      </c>
      <c r="AP35" s="64" t="s">
        <v>196</v>
      </c>
      <c r="AQ35" s="64" t="s">
        <v>196</v>
      </c>
      <c r="AR35" s="64" t="s">
        <v>196</v>
      </c>
      <c r="AS35" s="64" t="s">
        <v>196</v>
      </c>
      <c r="AT35" s="64" t="s">
        <v>196</v>
      </c>
      <c r="AU35" s="64" t="s">
        <v>196</v>
      </c>
      <c r="AV35" s="64" t="s">
        <v>196</v>
      </c>
      <c r="AW35" s="64" t="s">
        <v>196</v>
      </c>
      <c r="AX35" s="64" t="s">
        <v>196</v>
      </c>
      <c r="AY35" s="64" t="s">
        <v>196</v>
      </c>
      <c r="AZ35" s="64" t="s">
        <v>196</v>
      </c>
      <c r="BA35" s="64" t="s">
        <v>196</v>
      </c>
      <c r="BB35" s="64" t="s">
        <v>196</v>
      </c>
      <c r="BC35" s="64" t="s">
        <v>196</v>
      </c>
      <c r="BD35" s="64" t="s">
        <v>196</v>
      </c>
      <c r="BE35" s="64" t="s">
        <v>196</v>
      </c>
      <c r="BF35" s="64" t="s">
        <v>196</v>
      </c>
      <c r="BG35" s="64" t="s">
        <v>196</v>
      </c>
      <c r="BH35" s="64" t="s">
        <v>196</v>
      </c>
      <c r="BI35" s="64" t="s">
        <v>196</v>
      </c>
      <c r="BJ35" s="64" t="s">
        <v>196</v>
      </c>
      <c r="BK35" s="64" t="s">
        <v>196</v>
      </c>
      <c r="BL35" s="135" t="s">
        <v>196</v>
      </c>
      <c r="BM35" s="135" t="s">
        <v>196</v>
      </c>
      <c r="BN35" s="135" t="s">
        <v>196</v>
      </c>
      <c r="BO35" s="135" t="s">
        <v>196</v>
      </c>
      <c r="BP35" s="135" t="s">
        <v>196</v>
      </c>
      <c r="BQ35" s="135" t="s">
        <v>196</v>
      </c>
      <c r="BR35" s="135" t="s">
        <v>196</v>
      </c>
    </row>
    <row r="36" spans="1:70" ht="24" x14ac:dyDescent="0.2">
      <c r="A36" s="59" t="s">
        <v>162</v>
      </c>
      <c r="B36" s="37" t="s">
        <v>163</v>
      </c>
      <c r="C36" s="135" t="s">
        <v>197</v>
      </c>
      <c r="D36" s="133" t="s">
        <v>196</v>
      </c>
      <c r="E36" s="133" t="s">
        <v>196</v>
      </c>
      <c r="F36" s="133" t="s">
        <v>196</v>
      </c>
      <c r="G36" s="133" t="s">
        <v>196</v>
      </c>
      <c r="H36" s="133" t="s">
        <v>196</v>
      </c>
      <c r="I36" s="133" t="s">
        <v>196</v>
      </c>
      <c r="J36" s="64" t="s">
        <v>196</v>
      </c>
      <c r="K36" s="133" t="s">
        <v>196</v>
      </c>
      <c r="L36" s="133" t="s">
        <v>196</v>
      </c>
      <c r="M36" s="133" t="s">
        <v>196</v>
      </c>
      <c r="N36" s="133" t="s">
        <v>196</v>
      </c>
      <c r="O36" s="133" t="s">
        <v>196</v>
      </c>
      <c r="P36" s="133" t="s">
        <v>196</v>
      </c>
      <c r="Q36" s="133" t="s">
        <v>196</v>
      </c>
      <c r="R36" s="133" t="s">
        <v>196</v>
      </c>
      <c r="S36" s="133" t="s">
        <v>196</v>
      </c>
      <c r="T36" s="133" t="s">
        <v>196</v>
      </c>
      <c r="U36" s="133" t="s">
        <v>196</v>
      </c>
      <c r="V36" s="133" t="s">
        <v>196</v>
      </c>
      <c r="W36" s="133" t="s">
        <v>196</v>
      </c>
      <c r="X36" s="133" t="s">
        <v>196</v>
      </c>
      <c r="Y36" s="133" t="s">
        <v>196</v>
      </c>
      <c r="Z36" s="133" t="s">
        <v>196</v>
      </c>
      <c r="AA36" s="133" t="s">
        <v>196</v>
      </c>
      <c r="AB36" s="133" t="s">
        <v>196</v>
      </c>
      <c r="AC36" s="133" t="s">
        <v>196</v>
      </c>
      <c r="AD36" s="133" t="s">
        <v>196</v>
      </c>
      <c r="AE36" s="133" t="s">
        <v>196</v>
      </c>
      <c r="AF36" s="133" t="s">
        <v>196</v>
      </c>
      <c r="AG36" s="133" t="s">
        <v>196</v>
      </c>
      <c r="AH36" s="133" t="s">
        <v>196</v>
      </c>
      <c r="AI36" s="133" t="s">
        <v>196</v>
      </c>
      <c r="AJ36" s="133" t="s">
        <v>196</v>
      </c>
      <c r="AK36" s="133" t="s">
        <v>196</v>
      </c>
      <c r="AL36" s="133" t="s">
        <v>196</v>
      </c>
      <c r="AM36" s="133" t="s">
        <v>196</v>
      </c>
      <c r="AN36" s="133" t="s">
        <v>196</v>
      </c>
      <c r="AO36" s="133" t="s">
        <v>196</v>
      </c>
      <c r="AP36" s="133" t="s">
        <v>196</v>
      </c>
      <c r="AQ36" s="133" t="s">
        <v>196</v>
      </c>
      <c r="AR36" s="133" t="s">
        <v>196</v>
      </c>
      <c r="AS36" s="133" t="s">
        <v>196</v>
      </c>
      <c r="AT36" s="133" t="s">
        <v>196</v>
      </c>
      <c r="AU36" s="133" t="s">
        <v>196</v>
      </c>
      <c r="AV36" s="133" t="s">
        <v>196</v>
      </c>
      <c r="AW36" s="133" t="s">
        <v>196</v>
      </c>
      <c r="AX36" s="133" t="s">
        <v>196</v>
      </c>
      <c r="AY36" s="133" t="s">
        <v>196</v>
      </c>
      <c r="AZ36" s="133" t="s">
        <v>196</v>
      </c>
      <c r="BA36" s="133" t="s">
        <v>196</v>
      </c>
      <c r="BB36" s="133" t="s">
        <v>196</v>
      </c>
      <c r="BC36" s="133" t="s">
        <v>196</v>
      </c>
      <c r="BD36" s="133" t="s">
        <v>196</v>
      </c>
      <c r="BE36" s="133" t="s">
        <v>196</v>
      </c>
      <c r="BF36" s="133" t="s">
        <v>196</v>
      </c>
      <c r="BG36" s="133" t="s">
        <v>196</v>
      </c>
      <c r="BH36" s="133" t="s">
        <v>196</v>
      </c>
      <c r="BI36" s="133" t="s">
        <v>196</v>
      </c>
      <c r="BJ36" s="133" t="s">
        <v>196</v>
      </c>
      <c r="BK36" s="133" t="s">
        <v>196</v>
      </c>
      <c r="BL36" s="133" t="s">
        <v>196</v>
      </c>
      <c r="BM36" s="133" t="s">
        <v>196</v>
      </c>
      <c r="BN36" s="133" t="s">
        <v>196</v>
      </c>
      <c r="BO36" s="133" t="s">
        <v>196</v>
      </c>
      <c r="BP36" s="133" t="s">
        <v>196</v>
      </c>
      <c r="BQ36" s="133" t="s">
        <v>196</v>
      </c>
      <c r="BR36" s="133" t="s">
        <v>196</v>
      </c>
    </row>
    <row r="37" spans="1:70" s="61" customFormat="1" ht="24" x14ac:dyDescent="0.2">
      <c r="A37" s="68" t="s">
        <v>183</v>
      </c>
      <c r="B37" s="69" t="s">
        <v>164</v>
      </c>
      <c r="C37" s="70" t="s">
        <v>197</v>
      </c>
      <c r="D37" s="50" t="str">
        <f>D38</f>
        <v>и</v>
      </c>
      <c r="E37" s="50">
        <f>E38</f>
        <v>2021</v>
      </c>
      <c r="F37" s="50">
        <f>F39</f>
        <v>2025</v>
      </c>
      <c r="G37" s="50" t="str">
        <f t="shared" ref="G37:AW37" si="22">G38</f>
        <v>нд</v>
      </c>
      <c r="H37" s="42">
        <f>H38+H39</f>
        <v>1282.6500000000001</v>
      </c>
      <c r="I37" s="42">
        <f>I38+I39</f>
        <v>1282.6500000000001</v>
      </c>
      <c r="J37" s="71">
        <f t="shared" si="22"/>
        <v>44075</v>
      </c>
      <c r="K37" s="42">
        <f>L37</f>
        <v>1933.9419600000001</v>
      </c>
      <c r="L37" s="73">
        <f>L39+L38</f>
        <v>1933.9419600000001</v>
      </c>
      <c r="M37" s="42" t="str">
        <f t="shared" si="22"/>
        <v>нд</v>
      </c>
      <c r="N37" s="42" t="str">
        <f t="shared" si="22"/>
        <v>нд</v>
      </c>
      <c r="O37" s="42">
        <f>O38+O39</f>
        <v>1282.6500000000001</v>
      </c>
      <c r="P37" s="42">
        <f>P38+P39</f>
        <v>1933.9419600000001</v>
      </c>
      <c r="Q37" s="42" t="s">
        <v>196</v>
      </c>
      <c r="R37" s="42">
        <f t="shared" si="22"/>
        <v>0</v>
      </c>
      <c r="S37" s="42" t="str">
        <f t="shared" si="22"/>
        <v>нд</v>
      </c>
      <c r="T37" s="42">
        <f>T38+T39</f>
        <v>0</v>
      </c>
      <c r="U37" s="71" t="s">
        <v>196</v>
      </c>
      <c r="V37" s="71" t="s">
        <v>196</v>
      </c>
      <c r="W37" s="42">
        <f>W38+W39</f>
        <v>0</v>
      </c>
      <c r="X37" s="42">
        <f t="shared" si="22"/>
        <v>0</v>
      </c>
      <c r="Y37" s="42">
        <f>Y38+Y39</f>
        <v>65.928113261999997</v>
      </c>
      <c r="Z37" s="42" t="s">
        <v>196</v>
      </c>
      <c r="AA37" s="71" t="s">
        <v>196</v>
      </c>
      <c r="AB37" s="42">
        <f>AB38+AB39</f>
        <v>24.317744999999999</v>
      </c>
      <c r="AC37" s="42">
        <f>AC38+AC39</f>
        <v>41.610368261999994</v>
      </c>
      <c r="AD37" s="42">
        <f>AD38+AD39</f>
        <v>771.23</v>
      </c>
      <c r="AE37" s="42">
        <f>AE38+AE39</f>
        <v>0</v>
      </c>
      <c r="AF37" s="42">
        <f t="shared" si="22"/>
        <v>0</v>
      </c>
      <c r="AG37" s="42">
        <f>AG38+AG39</f>
        <v>771.23</v>
      </c>
      <c r="AH37" s="42">
        <f t="shared" si="22"/>
        <v>0</v>
      </c>
      <c r="AI37" s="73">
        <f>AI38+AI39</f>
        <v>240</v>
      </c>
      <c r="AJ37" s="42">
        <f t="shared" si="22"/>
        <v>0</v>
      </c>
      <c r="AK37" s="42">
        <f t="shared" si="22"/>
        <v>0</v>
      </c>
      <c r="AL37" s="73">
        <f>AL38+AL39</f>
        <v>240</v>
      </c>
      <c r="AM37" s="73">
        <f>AM38+AM39</f>
        <v>0</v>
      </c>
      <c r="AN37" s="42">
        <f>AN38+AN39</f>
        <v>511.42</v>
      </c>
      <c r="AO37" s="42">
        <f t="shared" si="22"/>
        <v>0</v>
      </c>
      <c r="AP37" s="42">
        <f t="shared" si="22"/>
        <v>0</v>
      </c>
      <c r="AQ37" s="42">
        <f>AQ38+AQ39</f>
        <v>511.42</v>
      </c>
      <c r="AR37" s="42">
        <f t="shared" si="22"/>
        <v>0</v>
      </c>
      <c r="AS37" s="42">
        <f>AS38+AS39</f>
        <v>1693.9419600000001</v>
      </c>
      <c r="AT37" s="42">
        <f t="shared" si="22"/>
        <v>0</v>
      </c>
      <c r="AU37" s="42">
        <f t="shared" si="22"/>
        <v>0</v>
      </c>
      <c r="AV37" s="42">
        <f>AV38+AV39</f>
        <v>1693.9419600000001</v>
      </c>
      <c r="AW37" s="42">
        <f t="shared" si="22"/>
        <v>0</v>
      </c>
      <c r="AX37" s="42">
        <f>AX38+AX39</f>
        <v>0</v>
      </c>
      <c r="AY37" s="42">
        <f t="shared" ref="AY37:BR37" si="23">AY38</f>
        <v>0</v>
      </c>
      <c r="AZ37" s="42">
        <f t="shared" si="23"/>
        <v>0</v>
      </c>
      <c r="BA37" s="42">
        <f>BA38+BA39</f>
        <v>0</v>
      </c>
      <c r="BB37" s="42">
        <f t="shared" si="23"/>
        <v>0</v>
      </c>
      <c r="BC37" s="42">
        <f>BC38+BC39</f>
        <v>0</v>
      </c>
      <c r="BD37" s="42">
        <f t="shared" si="23"/>
        <v>0</v>
      </c>
      <c r="BE37" s="42">
        <f t="shared" si="23"/>
        <v>0</v>
      </c>
      <c r="BF37" s="42">
        <f>BF38+BF39</f>
        <v>0</v>
      </c>
      <c r="BG37" s="42">
        <f t="shared" si="23"/>
        <v>0</v>
      </c>
      <c r="BH37" s="42">
        <f>BH38+BH39</f>
        <v>1282.6500000000001</v>
      </c>
      <c r="BI37" s="42">
        <f t="shared" si="23"/>
        <v>0</v>
      </c>
      <c r="BJ37" s="42">
        <f t="shared" si="23"/>
        <v>0</v>
      </c>
      <c r="BK37" s="42">
        <f>BK38+BK39</f>
        <v>1282.6500000000001</v>
      </c>
      <c r="BL37" s="42">
        <f t="shared" si="23"/>
        <v>0</v>
      </c>
      <c r="BM37" s="42">
        <f>BM38+BM39</f>
        <v>1933.9419600000001</v>
      </c>
      <c r="BN37" s="42">
        <f t="shared" si="23"/>
        <v>0</v>
      </c>
      <c r="BO37" s="42">
        <f t="shared" si="23"/>
        <v>0</v>
      </c>
      <c r="BP37" s="42">
        <f>BP38+BP39</f>
        <v>1933.9419600000001</v>
      </c>
      <c r="BQ37" s="42">
        <f>BQ38+BQ39</f>
        <v>0</v>
      </c>
      <c r="BR37" s="74" t="str">
        <f t="shared" si="23"/>
        <v>Выполнение требований ФЗ от 27.12.2018 № 522-ФЗ</v>
      </c>
    </row>
    <row r="38" spans="1:70" s="41" customFormat="1" ht="24" x14ac:dyDescent="0.2">
      <c r="A38" s="36" t="s">
        <v>254</v>
      </c>
      <c r="B38" s="62" t="s">
        <v>227</v>
      </c>
      <c r="C38" s="153" t="s">
        <v>238</v>
      </c>
      <c r="D38" s="153" t="s">
        <v>297</v>
      </c>
      <c r="E38" s="153">
        <v>2021</v>
      </c>
      <c r="F38" s="153">
        <v>2021</v>
      </c>
      <c r="G38" s="153" t="s">
        <v>196</v>
      </c>
      <c r="H38" s="63">
        <v>0</v>
      </c>
      <c r="I38" s="63">
        <v>0</v>
      </c>
      <c r="J38" s="64">
        <v>44075</v>
      </c>
      <c r="K38" s="63">
        <v>0</v>
      </c>
      <c r="L38" s="63">
        <v>0</v>
      </c>
      <c r="M38" s="153" t="s">
        <v>196</v>
      </c>
      <c r="N38" s="153" t="s">
        <v>196</v>
      </c>
      <c r="O38" s="63">
        <f>I38</f>
        <v>0</v>
      </c>
      <c r="P38" s="63">
        <v>0</v>
      </c>
      <c r="Q38" s="40">
        <v>0</v>
      </c>
      <c r="R38" s="65">
        <v>0</v>
      </c>
      <c r="S38" s="153" t="s">
        <v>196</v>
      </c>
      <c r="T38" s="40">
        <f>SUM(U38:X38)</f>
        <v>0</v>
      </c>
      <c r="U38" s="153" t="s">
        <v>196</v>
      </c>
      <c r="V38" s="153" t="s">
        <v>196</v>
      </c>
      <c r="W38" s="40">
        <v>0</v>
      </c>
      <c r="X38" s="40">
        <v>0</v>
      </c>
      <c r="Y38" s="40">
        <f>SUM(Z38:AC38)</f>
        <v>65.928113261999997</v>
      </c>
      <c r="Z38" s="153" t="s">
        <v>196</v>
      </c>
      <c r="AA38" s="153" t="s">
        <v>196</v>
      </c>
      <c r="AB38" s="40">
        <v>24.317744999999999</v>
      </c>
      <c r="AC38" s="40">
        <v>41.610368261999994</v>
      </c>
      <c r="AD38" s="65">
        <f>SUM(AE38:AH38)</f>
        <v>0</v>
      </c>
      <c r="AE38" s="65">
        <v>0</v>
      </c>
      <c r="AF38" s="65">
        <v>0</v>
      </c>
      <c r="AG38" s="65">
        <v>0</v>
      </c>
      <c r="AH38" s="120">
        <v>0</v>
      </c>
      <c r="AI38" s="65">
        <f>SUM(AJ38:AM38)</f>
        <v>0</v>
      </c>
      <c r="AJ38" s="65">
        <v>0</v>
      </c>
      <c r="AK38" s="65">
        <v>0</v>
      </c>
      <c r="AL38" s="65">
        <v>0</v>
      </c>
      <c r="AM38" s="40">
        <v>0</v>
      </c>
      <c r="AN38" s="65">
        <f>SUM(AO38:AR38)</f>
        <v>0</v>
      </c>
      <c r="AO38" s="65">
        <v>0</v>
      </c>
      <c r="AP38" s="65">
        <v>0</v>
      </c>
      <c r="AQ38" s="65">
        <v>0</v>
      </c>
      <c r="AR38" s="65">
        <v>0</v>
      </c>
      <c r="AS38" s="65">
        <f>SUM(AT38:AW38)</f>
        <v>0</v>
      </c>
      <c r="AT38" s="65">
        <v>0</v>
      </c>
      <c r="AU38" s="65">
        <v>0</v>
      </c>
      <c r="AV38" s="65">
        <v>0</v>
      </c>
      <c r="AW38" s="65">
        <v>0</v>
      </c>
      <c r="AX38" s="65">
        <f>SUM(AY38:BB38)</f>
        <v>0</v>
      </c>
      <c r="AY38" s="65">
        <v>0</v>
      </c>
      <c r="AZ38" s="65">
        <v>0</v>
      </c>
      <c r="BA38" s="65">
        <v>0</v>
      </c>
      <c r="BB38" s="65">
        <v>0</v>
      </c>
      <c r="BC38" s="65">
        <f>SUM(BD38:BG38)</f>
        <v>0</v>
      </c>
      <c r="BD38" s="65">
        <v>0</v>
      </c>
      <c r="BE38" s="65">
        <v>0</v>
      </c>
      <c r="BF38" s="65">
        <v>0</v>
      </c>
      <c r="BG38" s="65">
        <v>0</v>
      </c>
      <c r="BH38" s="65">
        <f>SUM(BI38:BL38)</f>
        <v>0</v>
      </c>
      <c r="BI38" s="65">
        <f t="shared" ref="BI38:BP38" si="24">AE38+AO38+AY38</f>
        <v>0</v>
      </c>
      <c r="BJ38" s="65">
        <f t="shared" si="24"/>
        <v>0</v>
      </c>
      <c r="BK38" s="65">
        <f t="shared" si="24"/>
        <v>0</v>
      </c>
      <c r="BL38" s="65">
        <f t="shared" si="24"/>
        <v>0</v>
      </c>
      <c r="BM38" s="65">
        <f t="shared" si="24"/>
        <v>0</v>
      </c>
      <c r="BN38" s="65">
        <f t="shared" si="24"/>
        <v>0</v>
      </c>
      <c r="BO38" s="65">
        <f t="shared" si="24"/>
        <v>0</v>
      </c>
      <c r="BP38" s="65">
        <f t="shared" si="24"/>
        <v>0</v>
      </c>
      <c r="BQ38" s="65">
        <f>AM38</f>
        <v>0</v>
      </c>
      <c r="BR38" s="66" t="s">
        <v>228</v>
      </c>
    </row>
    <row r="39" spans="1:70" s="41" customFormat="1" ht="24" x14ac:dyDescent="0.2">
      <c r="A39" s="36" t="s">
        <v>255</v>
      </c>
      <c r="B39" s="62" t="s">
        <v>277</v>
      </c>
      <c r="C39" s="135" t="s">
        <v>270</v>
      </c>
      <c r="D39" s="135" t="s">
        <v>195</v>
      </c>
      <c r="E39" s="135">
        <v>2022</v>
      </c>
      <c r="F39" s="135">
        <v>2025</v>
      </c>
      <c r="G39" s="135" t="s">
        <v>196</v>
      </c>
      <c r="H39" s="63">
        <f>BH39</f>
        <v>1282.6500000000001</v>
      </c>
      <c r="I39" s="63">
        <f>BH39</f>
        <v>1282.6500000000001</v>
      </c>
      <c r="J39" s="64">
        <v>44256</v>
      </c>
      <c r="K39" s="65">
        <f>L39</f>
        <v>1933.9419600000001</v>
      </c>
      <c r="L39" s="65">
        <f>AL39+AV39+BF39</f>
        <v>1933.9419600000001</v>
      </c>
      <c r="M39" s="135" t="s">
        <v>196</v>
      </c>
      <c r="N39" s="135" t="s">
        <v>196</v>
      </c>
      <c r="O39" s="63">
        <f>I39</f>
        <v>1282.6500000000001</v>
      </c>
      <c r="P39" s="40">
        <f>L39</f>
        <v>1933.9419600000001</v>
      </c>
      <c r="Q39" s="40" t="s">
        <v>196</v>
      </c>
      <c r="R39" s="65">
        <v>0</v>
      </c>
      <c r="S39" s="135" t="s">
        <v>196</v>
      </c>
      <c r="T39" s="40">
        <f>SUM(U39:X39)</f>
        <v>0</v>
      </c>
      <c r="U39" s="135" t="s">
        <v>196</v>
      </c>
      <c r="V39" s="135" t="s">
        <v>196</v>
      </c>
      <c r="W39" s="40">
        <v>0</v>
      </c>
      <c r="X39" s="40">
        <v>0</v>
      </c>
      <c r="Y39" s="40">
        <f>SUM(Z39:AC39)</f>
        <v>0</v>
      </c>
      <c r="Z39" s="135" t="s">
        <v>196</v>
      </c>
      <c r="AA39" s="135" t="s">
        <v>196</v>
      </c>
      <c r="AB39" s="40">
        <v>0</v>
      </c>
      <c r="AC39" s="40">
        <v>0</v>
      </c>
      <c r="AD39" s="65">
        <f>SUM(AE39:AH39)</f>
        <v>771.23</v>
      </c>
      <c r="AE39" s="65">
        <v>0</v>
      </c>
      <c r="AF39" s="65">
        <v>0</v>
      </c>
      <c r="AG39" s="65">
        <v>771.23</v>
      </c>
      <c r="AH39" s="65">
        <v>0</v>
      </c>
      <c r="AI39" s="65">
        <f>SUM(AJ39:AM39)</f>
        <v>240</v>
      </c>
      <c r="AJ39" s="65">
        <v>0</v>
      </c>
      <c r="AK39" s="65">
        <v>0</v>
      </c>
      <c r="AL39" s="65">
        <v>240</v>
      </c>
      <c r="AM39" s="65">
        <f>AH39</f>
        <v>0</v>
      </c>
      <c r="AN39" s="65">
        <f>SUM(AO39:AR39)</f>
        <v>511.42</v>
      </c>
      <c r="AO39" s="65">
        <v>0</v>
      </c>
      <c r="AP39" s="65">
        <v>0</v>
      </c>
      <c r="AQ39" s="65">
        <v>511.42</v>
      </c>
      <c r="AR39" s="65">
        <v>0</v>
      </c>
      <c r="AS39" s="65">
        <f>SUM(AT39:AW39)</f>
        <v>1693.9419600000001</v>
      </c>
      <c r="AT39" s="65">
        <v>0</v>
      </c>
      <c r="AU39" s="65">
        <v>0</v>
      </c>
      <c r="AV39" s="65">
        <v>1693.9419600000001</v>
      </c>
      <c r="AW39" s="65">
        <v>0</v>
      </c>
      <c r="AX39" s="65">
        <f>SUM(AY39:BB39)</f>
        <v>0</v>
      </c>
      <c r="AY39" s="65">
        <v>0</v>
      </c>
      <c r="AZ39" s="65">
        <v>0</v>
      </c>
      <c r="BA39" s="65">
        <v>0</v>
      </c>
      <c r="BB39" s="65">
        <v>0</v>
      </c>
      <c r="BC39" s="65">
        <f>SUM(BD39:BG39)</f>
        <v>0</v>
      </c>
      <c r="BD39" s="65">
        <v>0</v>
      </c>
      <c r="BE39" s="65">
        <v>0</v>
      </c>
      <c r="BF39" s="65">
        <v>0</v>
      </c>
      <c r="BG39" s="65">
        <v>0</v>
      </c>
      <c r="BH39" s="65">
        <f>SUM(BI39:BL39)</f>
        <v>1282.6500000000001</v>
      </c>
      <c r="BI39" s="65">
        <f t="shared" ref="BI39" si="25">AE39+AO39+AY39</f>
        <v>0</v>
      </c>
      <c r="BJ39" s="65">
        <f t="shared" ref="BJ39" si="26">AF39+AP39+AZ39</f>
        <v>0</v>
      </c>
      <c r="BK39" s="40">
        <f>W39+AG39+AQ39+BA39</f>
        <v>1282.6500000000001</v>
      </c>
      <c r="BL39" s="65">
        <f t="shared" ref="BL39" si="27">AH39+AR39+BB39</f>
        <v>0</v>
      </c>
      <c r="BM39" s="65">
        <f t="shared" ref="BM39" si="28">AI39+AS39+BC39</f>
        <v>1933.9419600000001</v>
      </c>
      <c r="BN39" s="65">
        <f t="shared" ref="BN39" si="29">AJ39+AT39+BD39</f>
        <v>0</v>
      </c>
      <c r="BO39" s="65">
        <f t="shared" ref="BO39" si="30">AK39+AU39+BE39</f>
        <v>0</v>
      </c>
      <c r="BP39" s="65">
        <f>AL39+AV39+BF39</f>
        <v>1933.9419600000001</v>
      </c>
      <c r="BQ39" s="65">
        <f>AM39</f>
        <v>0</v>
      </c>
      <c r="BR39" s="66" t="s">
        <v>228</v>
      </c>
    </row>
    <row r="40" spans="1:70" s="61" customFormat="1" ht="24" x14ac:dyDescent="0.2">
      <c r="A40" s="68" t="s">
        <v>184</v>
      </c>
      <c r="B40" s="69" t="s">
        <v>165</v>
      </c>
      <c r="C40" s="70" t="s">
        <v>197</v>
      </c>
      <c r="D40" s="71" t="s">
        <v>196</v>
      </c>
      <c r="E40" s="71" t="s">
        <v>196</v>
      </c>
      <c r="F40" s="71" t="s">
        <v>196</v>
      </c>
      <c r="G40" s="71" t="s">
        <v>196</v>
      </c>
      <c r="H40" s="42">
        <f>H41</f>
        <v>42.326999999999998</v>
      </c>
      <c r="I40" s="42">
        <f>I41</f>
        <v>42.326999999999998</v>
      </c>
      <c r="J40" s="72" t="s">
        <v>196</v>
      </c>
      <c r="K40" s="42">
        <f>K41</f>
        <v>63.328804800000007</v>
      </c>
      <c r="L40" s="42">
        <f>L41</f>
        <v>63.328804800000007</v>
      </c>
      <c r="M40" s="71" t="s">
        <v>196</v>
      </c>
      <c r="N40" s="71" t="s">
        <v>196</v>
      </c>
      <c r="O40" s="42">
        <f>SUM(O41)</f>
        <v>42.326999999999998</v>
      </c>
      <c r="P40" s="42">
        <f>P41</f>
        <v>63.328804800000007</v>
      </c>
      <c r="Q40" s="71" t="s">
        <v>196</v>
      </c>
      <c r="R40" s="71" t="s">
        <v>196</v>
      </c>
      <c r="S40" s="71" t="s">
        <v>196</v>
      </c>
      <c r="T40" s="42">
        <f>T41</f>
        <v>23.564</v>
      </c>
      <c r="U40" s="71" t="s">
        <v>196</v>
      </c>
      <c r="V40" s="71" t="s">
        <v>196</v>
      </c>
      <c r="W40" s="42">
        <f>W41</f>
        <v>23.564</v>
      </c>
      <c r="X40" s="42">
        <f>X41</f>
        <v>0</v>
      </c>
      <c r="Y40" s="42">
        <f>Y41</f>
        <v>23.346459599999996</v>
      </c>
      <c r="Z40" s="71" t="s">
        <v>196</v>
      </c>
      <c r="AA40" s="71" t="s">
        <v>196</v>
      </c>
      <c r="AB40" s="42">
        <f>AB41</f>
        <v>23.346459599999996</v>
      </c>
      <c r="AC40" s="42">
        <f>AC41</f>
        <v>0</v>
      </c>
      <c r="AD40" s="42">
        <f>AD41</f>
        <v>9.2360000000000007</v>
      </c>
      <c r="AE40" s="71" t="s">
        <v>196</v>
      </c>
      <c r="AF40" s="71" t="s">
        <v>196</v>
      </c>
      <c r="AG40" s="42">
        <f>AG41</f>
        <v>9.2360000000000007</v>
      </c>
      <c r="AH40" s="71" t="s">
        <v>196</v>
      </c>
      <c r="AI40" s="42">
        <f>AI41</f>
        <v>23.8488048</v>
      </c>
      <c r="AJ40" s="71" t="s">
        <v>196</v>
      </c>
      <c r="AK40" s="71" t="s">
        <v>196</v>
      </c>
      <c r="AL40" s="42">
        <f>AL41</f>
        <v>23.8488048</v>
      </c>
      <c r="AM40" s="42">
        <f>AM41</f>
        <v>0</v>
      </c>
      <c r="AN40" s="42">
        <f>AN41</f>
        <v>9.527000000000001</v>
      </c>
      <c r="AO40" s="71" t="s">
        <v>196</v>
      </c>
      <c r="AP40" s="71" t="s">
        <v>196</v>
      </c>
      <c r="AQ40" s="42">
        <f>AQ41</f>
        <v>9.527000000000001</v>
      </c>
      <c r="AR40" s="71" t="s">
        <v>196</v>
      </c>
      <c r="AS40" s="42">
        <f>AS41</f>
        <v>39.480000000000004</v>
      </c>
      <c r="AT40" s="71" t="s">
        <v>196</v>
      </c>
      <c r="AU40" s="71" t="s">
        <v>196</v>
      </c>
      <c r="AV40" s="42">
        <f>AV41</f>
        <v>39.480000000000004</v>
      </c>
      <c r="AW40" s="42">
        <f>AW41</f>
        <v>0</v>
      </c>
      <c r="AX40" s="42">
        <f>AX41</f>
        <v>0</v>
      </c>
      <c r="AY40" s="71" t="s">
        <v>196</v>
      </c>
      <c r="AZ40" s="71" t="s">
        <v>196</v>
      </c>
      <c r="BA40" s="42">
        <f>BA41</f>
        <v>0</v>
      </c>
      <c r="BB40" s="71" t="s">
        <v>196</v>
      </c>
      <c r="BC40" s="42">
        <f>BC41</f>
        <v>0</v>
      </c>
      <c r="BD40" s="71" t="s">
        <v>196</v>
      </c>
      <c r="BE40" s="71" t="s">
        <v>196</v>
      </c>
      <c r="BF40" s="42">
        <f>BF41</f>
        <v>0</v>
      </c>
      <c r="BG40" s="71" t="s">
        <v>196</v>
      </c>
      <c r="BH40" s="42">
        <f>BH41</f>
        <v>42.326999999999998</v>
      </c>
      <c r="BI40" s="71" t="s">
        <v>196</v>
      </c>
      <c r="BJ40" s="71" t="s">
        <v>196</v>
      </c>
      <c r="BK40" s="42">
        <f>BK41</f>
        <v>42.326999999999998</v>
      </c>
      <c r="BL40" s="70" t="s">
        <v>196</v>
      </c>
      <c r="BM40" s="42">
        <f>BM41</f>
        <v>63.328804800000007</v>
      </c>
      <c r="BN40" s="70" t="s">
        <v>196</v>
      </c>
      <c r="BO40" s="70" t="s">
        <v>196</v>
      </c>
      <c r="BP40" s="42">
        <f>BP41</f>
        <v>63.328804800000007</v>
      </c>
      <c r="BQ40" s="42">
        <f>BQ41</f>
        <v>0</v>
      </c>
      <c r="BR40" s="70" t="s">
        <v>196</v>
      </c>
    </row>
    <row r="41" spans="1:70" s="41" customFormat="1" x14ac:dyDescent="0.2">
      <c r="A41" s="36" t="s">
        <v>250</v>
      </c>
      <c r="B41" s="37" t="s">
        <v>166</v>
      </c>
      <c r="C41" s="166" t="s">
        <v>197</v>
      </c>
      <c r="D41" s="166" t="s">
        <v>196</v>
      </c>
      <c r="E41" s="166" t="s">
        <v>196</v>
      </c>
      <c r="F41" s="166" t="s">
        <v>196</v>
      </c>
      <c r="G41" s="166" t="s">
        <v>196</v>
      </c>
      <c r="H41" s="40">
        <f>H42+H43+H44+H45+H46+H47+H52+H48</f>
        <v>42.326999999999998</v>
      </c>
      <c r="I41" s="40">
        <f>I42+I43+I44+I45+I46+I47+I52+I48</f>
        <v>42.326999999999998</v>
      </c>
      <c r="J41" s="64">
        <v>44075</v>
      </c>
      <c r="K41" s="40">
        <f>SUM(K42:K52)</f>
        <v>63.328804800000007</v>
      </c>
      <c r="L41" s="40">
        <f>SUM(L42:L52)</f>
        <v>63.328804800000007</v>
      </c>
      <c r="M41" s="64" t="s">
        <v>196</v>
      </c>
      <c r="N41" s="166" t="s">
        <v>196</v>
      </c>
      <c r="O41" s="40">
        <f>SUM(O42:O52)</f>
        <v>42.326999999999998</v>
      </c>
      <c r="P41" s="40">
        <f>SUM(P42:P52)</f>
        <v>63.328804800000007</v>
      </c>
      <c r="Q41" s="40" t="s">
        <v>196</v>
      </c>
      <c r="R41" s="166" t="s">
        <v>196</v>
      </c>
      <c r="S41" s="166" t="s">
        <v>196</v>
      </c>
      <c r="T41" s="40">
        <f>SUM(T42:T52)</f>
        <v>23.564</v>
      </c>
      <c r="U41" s="166" t="s">
        <v>196</v>
      </c>
      <c r="V41" s="166" t="s">
        <v>196</v>
      </c>
      <c r="W41" s="40">
        <f>SUM(W42:W52)</f>
        <v>23.564</v>
      </c>
      <c r="X41" s="40">
        <f>SUM(X42:X52)</f>
        <v>0</v>
      </c>
      <c r="Y41" s="40">
        <f>SUM(Y42:Y52)</f>
        <v>23.346459599999996</v>
      </c>
      <c r="Z41" s="166" t="s">
        <v>196</v>
      </c>
      <c r="AA41" s="166" t="s">
        <v>196</v>
      </c>
      <c r="AB41" s="40">
        <f>SUM(AB42:AB52)</f>
        <v>23.346459599999996</v>
      </c>
      <c r="AC41" s="40">
        <f>SUM(AC42:AC52)</f>
        <v>0</v>
      </c>
      <c r="AD41" s="40">
        <f>SUM(AD42:AD45)</f>
        <v>9.2360000000000007</v>
      </c>
      <c r="AE41" s="166" t="s">
        <v>196</v>
      </c>
      <c r="AF41" s="166" t="s">
        <v>196</v>
      </c>
      <c r="AG41" s="40">
        <f>SUM(AG42:AG52)</f>
        <v>9.2360000000000007</v>
      </c>
      <c r="AH41" s="166" t="s">
        <v>196</v>
      </c>
      <c r="AI41" s="40">
        <f>SUM(AI42:AI52)</f>
        <v>23.8488048</v>
      </c>
      <c r="AJ41" s="166" t="s">
        <v>196</v>
      </c>
      <c r="AK41" s="166" t="s">
        <v>196</v>
      </c>
      <c r="AL41" s="40">
        <f>SUM(AL42:AL52)</f>
        <v>23.8488048</v>
      </c>
      <c r="AM41" s="166">
        <v>0</v>
      </c>
      <c r="AN41" s="40">
        <f>SUM(AN42:AN45)</f>
        <v>9.527000000000001</v>
      </c>
      <c r="AO41" s="166" t="s">
        <v>196</v>
      </c>
      <c r="AP41" s="166" t="s">
        <v>196</v>
      </c>
      <c r="AQ41" s="40">
        <f>SUM(AQ42:AQ45)</f>
        <v>9.527000000000001</v>
      </c>
      <c r="AR41" s="166" t="s">
        <v>196</v>
      </c>
      <c r="AS41" s="40">
        <f>SUM(AS42:AS52)</f>
        <v>39.480000000000004</v>
      </c>
      <c r="AT41" s="166" t="s">
        <v>196</v>
      </c>
      <c r="AU41" s="166" t="s">
        <v>196</v>
      </c>
      <c r="AV41" s="40">
        <f>SUM(AV42:AV52)</f>
        <v>39.480000000000004</v>
      </c>
      <c r="AW41" s="40">
        <f>SUM(AW42:AW45)</f>
        <v>0</v>
      </c>
      <c r="AX41" s="40">
        <f>SUM(AX42:AX45)</f>
        <v>0</v>
      </c>
      <c r="AY41" s="166" t="s">
        <v>196</v>
      </c>
      <c r="AZ41" s="166" t="s">
        <v>196</v>
      </c>
      <c r="BA41" s="40">
        <f>SUM(BA42:BA45)</f>
        <v>0</v>
      </c>
      <c r="BB41" s="166" t="s">
        <v>196</v>
      </c>
      <c r="BC41" s="40">
        <f>SUM(BC42:BC45)</f>
        <v>0</v>
      </c>
      <c r="BD41" s="166" t="s">
        <v>196</v>
      </c>
      <c r="BE41" s="166" t="s">
        <v>196</v>
      </c>
      <c r="BF41" s="40">
        <f>SUM(BF42:BF45)</f>
        <v>0</v>
      </c>
      <c r="BG41" s="166" t="s">
        <v>196</v>
      </c>
      <c r="BH41" s="40">
        <f>SUM(BH42:BH52)</f>
        <v>42.326999999999998</v>
      </c>
      <c r="BI41" s="166" t="s">
        <v>196</v>
      </c>
      <c r="BJ41" s="166" t="s">
        <v>196</v>
      </c>
      <c r="BK41" s="40">
        <f>SUM(BK42:BK52)</f>
        <v>42.326999999999998</v>
      </c>
      <c r="BL41" s="166" t="s">
        <v>196</v>
      </c>
      <c r="BM41" s="40">
        <f>SUM(BM42:BM52)</f>
        <v>63.328804800000007</v>
      </c>
      <c r="BN41" s="166" t="s">
        <v>196</v>
      </c>
      <c r="BO41" s="166" t="s">
        <v>196</v>
      </c>
      <c r="BP41" s="40">
        <f>SUM(BP42:BP52)</f>
        <v>63.328804800000007</v>
      </c>
      <c r="BQ41" s="40">
        <f>SUM(BQ42:BQ52)</f>
        <v>0</v>
      </c>
      <c r="BR41" s="166" t="s">
        <v>196</v>
      </c>
    </row>
    <row r="42" spans="1:70" s="41" customFormat="1" ht="24" x14ac:dyDescent="0.2">
      <c r="A42" s="36" t="s">
        <v>251</v>
      </c>
      <c r="B42" s="37" t="s">
        <v>264</v>
      </c>
      <c r="C42" s="166" t="s">
        <v>239</v>
      </c>
      <c r="D42" s="166" t="s">
        <v>196</v>
      </c>
      <c r="E42" s="166">
        <v>2021</v>
      </c>
      <c r="F42" s="166">
        <v>2024</v>
      </c>
      <c r="G42" s="166" t="s">
        <v>196</v>
      </c>
      <c r="H42" s="40">
        <f t="shared" ref="H42:H52" si="31">BH42</f>
        <v>15.341999999999999</v>
      </c>
      <c r="I42" s="40">
        <f>H42</f>
        <v>15.341999999999999</v>
      </c>
      <c r="J42" s="64">
        <v>44075</v>
      </c>
      <c r="K42" s="40">
        <f>L42</f>
        <v>8.6009999999999991</v>
      </c>
      <c r="L42" s="40">
        <f t="shared" ref="L42:L52" si="32">AL42+AV42+BF42</f>
        <v>8.6009999999999991</v>
      </c>
      <c r="M42" s="166" t="s">
        <v>196</v>
      </c>
      <c r="N42" s="166" t="s">
        <v>196</v>
      </c>
      <c r="O42" s="40">
        <f>I42</f>
        <v>15.341999999999999</v>
      </c>
      <c r="P42" s="40">
        <f>L42</f>
        <v>8.6009999999999991</v>
      </c>
      <c r="Q42" s="40" t="s">
        <v>196</v>
      </c>
      <c r="R42" s="40" t="s">
        <v>196</v>
      </c>
      <c r="S42" s="166" t="s">
        <v>196</v>
      </c>
      <c r="T42" s="40">
        <f>SUM(U42:X42)</f>
        <v>4.9269999999999996</v>
      </c>
      <c r="U42" s="64" t="s">
        <v>196</v>
      </c>
      <c r="V42" s="64" t="s">
        <v>196</v>
      </c>
      <c r="W42" s="40">
        <v>4.9269999999999996</v>
      </c>
      <c r="X42" s="40">
        <v>0</v>
      </c>
      <c r="Y42" s="40">
        <f>SUM(Z42:AC42)</f>
        <v>4.9273847999999996</v>
      </c>
      <c r="Z42" s="166" t="s">
        <v>196</v>
      </c>
      <c r="AA42" s="166" t="s">
        <v>196</v>
      </c>
      <c r="AB42" s="40">
        <v>4.9273847999999996</v>
      </c>
      <c r="AC42" s="40">
        <v>0</v>
      </c>
      <c r="AD42" s="40">
        <f>SUM(AE42:AH42)</f>
        <v>5.1120000000000001</v>
      </c>
      <c r="AE42" s="65">
        <v>0</v>
      </c>
      <c r="AF42" s="65">
        <v>0</v>
      </c>
      <c r="AG42" s="40">
        <v>5.1120000000000001</v>
      </c>
      <c r="AH42" s="166" t="s">
        <v>196</v>
      </c>
      <c r="AI42" s="65">
        <f>SUM(AJ42:AM42)</f>
        <v>5.1120000000000001</v>
      </c>
      <c r="AJ42" s="65">
        <v>0</v>
      </c>
      <c r="AK42" s="65">
        <v>0</v>
      </c>
      <c r="AL42" s="65">
        <v>5.1120000000000001</v>
      </c>
      <c r="AM42" s="65">
        <v>0</v>
      </c>
      <c r="AN42" s="40">
        <f>SUM(AO42:AR42)</f>
        <v>5.3029999999999999</v>
      </c>
      <c r="AO42" s="65">
        <v>0</v>
      </c>
      <c r="AP42" s="65">
        <v>0</v>
      </c>
      <c r="AQ42" s="40">
        <v>5.3029999999999999</v>
      </c>
      <c r="AR42" s="166">
        <v>0</v>
      </c>
      <c r="AS42" s="65">
        <f>SUM(AT42:AW42)</f>
        <v>3.4889999999999999</v>
      </c>
      <c r="AT42" s="65">
        <v>0</v>
      </c>
      <c r="AU42" s="65">
        <v>0</v>
      </c>
      <c r="AV42" s="65">
        <v>3.4889999999999999</v>
      </c>
      <c r="AW42" s="65">
        <v>0</v>
      </c>
      <c r="AX42" s="40">
        <f>SUM(AY42:BB42)</f>
        <v>0</v>
      </c>
      <c r="AY42" s="65">
        <v>0</v>
      </c>
      <c r="AZ42" s="65">
        <v>0</v>
      </c>
      <c r="BA42" s="40">
        <v>0</v>
      </c>
      <c r="BB42" s="65">
        <v>0</v>
      </c>
      <c r="BC42" s="40">
        <f>SUM(BD42:BG42)</f>
        <v>0</v>
      </c>
      <c r="BD42" s="65">
        <v>0</v>
      </c>
      <c r="BE42" s="65">
        <v>0</v>
      </c>
      <c r="BF42" s="40">
        <v>0</v>
      </c>
      <c r="BG42" s="65">
        <v>0</v>
      </c>
      <c r="BH42" s="40">
        <f>SUM(BI42:BL42)</f>
        <v>15.341999999999999</v>
      </c>
      <c r="BI42" s="166" t="s">
        <v>196</v>
      </c>
      <c r="BJ42" s="166" t="s">
        <v>196</v>
      </c>
      <c r="BK42" s="40">
        <f t="shared" ref="BK42:BK52" si="33">W42+AG42+AQ42+BA42</f>
        <v>15.341999999999999</v>
      </c>
      <c r="BL42" s="166" t="s">
        <v>196</v>
      </c>
      <c r="BM42" s="65">
        <f>BP42</f>
        <v>8.6009999999999991</v>
      </c>
      <c r="BN42" s="166" t="s">
        <v>196</v>
      </c>
      <c r="BO42" s="166" t="s">
        <v>196</v>
      </c>
      <c r="BP42" s="65">
        <f>BF42+AL42+AV42</f>
        <v>8.6009999999999991</v>
      </c>
      <c r="BQ42" s="166">
        <f>BG42+AW42+AM42</f>
        <v>0</v>
      </c>
      <c r="BR42" s="166" t="s">
        <v>196</v>
      </c>
    </row>
    <row r="43" spans="1:70" s="162" customFormat="1" ht="24" x14ac:dyDescent="0.2">
      <c r="A43" s="193" t="s">
        <v>252</v>
      </c>
      <c r="B43" s="194" t="s">
        <v>265</v>
      </c>
      <c r="C43" s="195" t="s">
        <v>242</v>
      </c>
      <c r="D43" s="195" t="s">
        <v>196</v>
      </c>
      <c r="E43" s="195">
        <v>2021</v>
      </c>
      <c r="F43" s="195">
        <v>2024</v>
      </c>
      <c r="G43" s="195" t="s">
        <v>196</v>
      </c>
      <c r="H43" s="196">
        <f t="shared" si="31"/>
        <v>2.431</v>
      </c>
      <c r="I43" s="196">
        <f t="shared" ref="I43:I52" si="34">H43</f>
        <v>2.431</v>
      </c>
      <c r="J43" s="197">
        <v>44075</v>
      </c>
      <c r="K43" s="196">
        <f t="shared" ref="K43:K45" si="35">L43</f>
        <v>0.81</v>
      </c>
      <c r="L43" s="198">
        <f t="shared" si="32"/>
        <v>0.81</v>
      </c>
      <c r="M43" s="197">
        <v>44075</v>
      </c>
      <c r="N43" s="195" t="s">
        <v>196</v>
      </c>
      <c r="O43" s="196">
        <f t="shared" ref="O43:O45" si="36">I43</f>
        <v>2.431</v>
      </c>
      <c r="P43" s="196">
        <f t="shared" ref="P43:P45" si="37">L43</f>
        <v>0.81</v>
      </c>
      <c r="Q43" s="196" t="s">
        <v>196</v>
      </c>
      <c r="R43" s="196" t="s">
        <v>196</v>
      </c>
      <c r="S43" s="195" t="s">
        <v>196</v>
      </c>
      <c r="T43" s="196">
        <f t="shared" ref="T43:T52" si="38">SUM(U43:X43)</f>
        <v>0.78100000000000003</v>
      </c>
      <c r="U43" s="197" t="s">
        <v>196</v>
      </c>
      <c r="V43" s="197" t="s">
        <v>196</v>
      </c>
      <c r="W43" s="196">
        <v>0.78100000000000003</v>
      </c>
      <c r="X43" s="196">
        <v>0</v>
      </c>
      <c r="Y43" s="196">
        <f t="shared" ref="Y43:Y52" si="39">SUM(Z43:AC43)</f>
        <v>0.78078780000000003</v>
      </c>
      <c r="Z43" s="195" t="s">
        <v>196</v>
      </c>
      <c r="AA43" s="195" t="s">
        <v>196</v>
      </c>
      <c r="AB43" s="196">
        <v>0.78078780000000003</v>
      </c>
      <c r="AC43" s="196">
        <v>0</v>
      </c>
      <c r="AD43" s="196">
        <f t="shared" ref="AD43:AD46" si="40">SUM(AE43:AH43)</f>
        <v>0.81</v>
      </c>
      <c r="AE43" s="195" t="s">
        <v>196</v>
      </c>
      <c r="AF43" s="195" t="s">
        <v>196</v>
      </c>
      <c r="AG43" s="196">
        <v>0.81</v>
      </c>
      <c r="AH43" s="195" t="s">
        <v>196</v>
      </c>
      <c r="AI43" s="196">
        <f t="shared" ref="AI43" si="41">SUM(AJ43:AM43)</f>
        <v>0.81</v>
      </c>
      <c r="AJ43" s="198">
        <v>0</v>
      </c>
      <c r="AK43" s="198">
        <v>0</v>
      </c>
      <c r="AL43" s="198">
        <v>0.81</v>
      </c>
      <c r="AM43" s="198">
        <v>0</v>
      </c>
      <c r="AN43" s="196">
        <f t="shared" ref="AN43:AN44" si="42">SUM(AO43:AR43)</f>
        <v>0.84</v>
      </c>
      <c r="AO43" s="195" t="s">
        <v>196</v>
      </c>
      <c r="AP43" s="195" t="s">
        <v>196</v>
      </c>
      <c r="AQ43" s="196">
        <v>0.84</v>
      </c>
      <c r="AR43" s="195">
        <v>0</v>
      </c>
      <c r="AS43" s="198">
        <f t="shared" ref="AS43:AS44" si="43">SUM(AT43:AW43)</f>
        <v>0</v>
      </c>
      <c r="AT43" s="198">
        <v>0</v>
      </c>
      <c r="AU43" s="198">
        <v>0</v>
      </c>
      <c r="AV43" s="198">
        <v>0</v>
      </c>
      <c r="AW43" s="198">
        <v>0</v>
      </c>
      <c r="AX43" s="196">
        <f t="shared" ref="AX43:AX44" si="44">SUM(AY43:BB43)</f>
        <v>0</v>
      </c>
      <c r="AY43" s="198">
        <v>0</v>
      </c>
      <c r="AZ43" s="198">
        <v>0</v>
      </c>
      <c r="BA43" s="196">
        <v>0</v>
      </c>
      <c r="BB43" s="198">
        <v>0</v>
      </c>
      <c r="BC43" s="196">
        <f>SUM(BD43:BG43)</f>
        <v>0</v>
      </c>
      <c r="BD43" s="198">
        <v>0</v>
      </c>
      <c r="BE43" s="198">
        <v>0</v>
      </c>
      <c r="BF43" s="196">
        <v>0</v>
      </c>
      <c r="BG43" s="198">
        <v>0</v>
      </c>
      <c r="BH43" s="196">
        <f>SUM(BI43:BL43)</f>
        <v>2.431</v>
      </c>
      <c r="BI43" s="198">
        <v>0</v>
      </c>
      <c r="BJ43" s="198">
        <v>0</v>
      </c>
      <c r="BK43" s="196">
        <f t="shared" si="33"/>
        <v>2.431</v>
      </c>
      <c r="BL43" s="195" t="s">
        <v>196</v>
      </c>
      <c r="BM43" s="198">
        <f>BP43</f>
        <v>0.81</v>
      </c>
      <c r="BN43" s="195" t="s">
        <v>196</v>
      </c>
      <c r="BO43" s="195" t="s">
        <v>196</v>
      </c>
      <c r="BP43" s="200">
        <f t="shared" ref="BP43:BP52" si="45">BF43+AL43+AV43</f>
        <v>0.81</v>
      </c>
      <c r="BQ43" s="195">
        <f t="shared" ref="BQ43:BQ52" si="46">BG43+AW43+AM43</f>
        <v>0</v>
      </c>
      <c r="BR43" s="195" t="s">
        <v>196</v>
      </c>
    </row>
    <row r="44" spans="1:70" s="162" customFormat="1" ht="24" x14ac:dyDescent="0.2">
      <c r="A44" s="193" t="s">
        <v>253</v>
      </c>
      <c r="B44" s="194" t="s">
        <v>266</v>
      </c>
      <c r="C44" s="195" t="s">
        <v>243</v>
      </c>
      <c r="D44" s="195" t="s">
        <v>196</v>
      </c>
      <c r="E44" s="195">
        <v>2021</v>
      </c>
      <c r="F44" s="195">
        <v>2024</v>
      </c>
      <c r="G44" s="195" t="s">
        <v>196</v>
      </c>
      <c r="H44" s="196">
        <f t="shared" si="31"/>
        <v>0.94799999999999995</v>
      </c>
      <c r="I44" s="196">
        <f t="shared" si="34"/>
        <v>0.94799999999999995</v>
      </c>
      <c r="J44" s="197">
        <v>44075</v>
      </c>
      <c r="K44" s="196">
        <f t="shared" si="35"/>
        <v>0.4884</v>
      </c>
      <c r="L44" s="198">
        <f t="shared" si="32"/>
        <v>0.4884</v>
      </c>
      <c r="M44" s="197">
        <v>44075</v>
      </c>
      <c r="N44" s="195" t="s">
        <v>196</v>
      </c>
      <c r="O44" s="196">
        <f t="shared" si="36"/>
        <v>0.94799999999999995</v>
      </c>
      <c r="P44" s="196">
        <f t="shared" si="37"/>
        <v>0.4884</v>
      </c>
      <c r="Q44" s="196" t="s">
        <v>196</v>
      </c>
      <c r="R44" s="196" t="s">
        <v>196</v>
      </c>
      <c r="S44" s="195" t="s">
        <v>196</v>
      </c>
      <c r="T44" s="196">
        <f t="shared" si="38"/>
        <v>0</v>
      </c>
      <c r="U44" s="197" t="s">
        <v>196</v>
      </c>
      <c r="V44" s="197" t="s">
        <v>196</v>
      </c>
      <c r="W44" s="196">
        <v>0</v>
      </c>
      <c r="X44" s="196">
        <v>0</v>
      </c>
      <c r="Y44" s="196">
        <f t="shared" si="39"/>
        <v>0.54239999999999999</v>
      </c>
      <c r="Z44" s="195" t="s">
        <v>196</v>
      </c>
      <c r="AA44" s="195" t="s">
        <v>196</v>
      </c>
      <c r="AB44" s="196">
        <v>0.54239999999999999</v>
      </c>
      <c r="AC44" s="196">
        <v>0</v>
      </c>
      <c r="AD44" s="196">
        <f t="shared" si="40"/>
        <v>0.49199999999999999</v>
      </c>
      <c r="AE44" s="195" t="s">
        <v>196</v>
      </c>
      <c r="AF44" s="195" t="s">
        <v>196</v>
      </c>
      <c r="AG44" s="196">
        <v>0.49199999999999999</v>
      </c>
      <c r="AH44" s="195" t="s">
        <v>196</v>
      </c>
      <c r="AI44" s="198">
        <f t="shared" ref="AI44" si="47">SUM(AJ44:AM44)</f>
        <v>0.4884</v>
      </c>
      <c r="AJ44" s="198">
        <v>0</v>
      </c>
      <c r="AK44" s="198">
        <v>0</v>
      </c>
      <c r="AL44" s="200">
        <v>0.4884</v>
      </c>
      <c r="AM44" s="198">
        <v>0</v>
      </c>
      <c r="AN44" s="196">
        <f t="shared" si="42"/>
        <v>0.45600000000000002</v>
      </c>
      <c r="AO44" s="195" t="s">
        <v>196</v>
      </c>
      <c r="AP44" s="195" t="s">
        <v>196</v>
      </c>
      <c r="AQ44" s="196">
        <v>0.45600000000000002</v>
      </c>
      <c r="AR44" s="195">
        <v>0</v>
      </c>
      <c r="AS44" s="198">
        <f t="shared" si="43"/>
        <v>0</v>
      </c>
      <c r="AT44" s="198">
        <v>0</v>
      </c>
      <c r="AU44" s="198">
        <v>0</v>
      </c>
      <c r="AV44" s="198">
        <v>0</v>
      </c>
      <c r="AW44" s="198">
        <v>0</v>
      </c>
      <c r="AX44" s="196">
        <f t="shared" si="44"/>
        <v>0</v>
      </c>
      <c r="AY44" s="198">
        <v>0</v>
      </c>
      <c r="AZ44" s="198">
        <v>0</v>
      </c>
      <c r="BA44" s="196">
        <v>0</v>
      </c>
      <c r="BB44" s="198">
        <v>0</v>
      </c>
      <c r="BC44" s="196">
        <f>SUM(BD44:BG44)</f>
        <v>0</v>
      </c>
      <c r="BD44" s="198">
        <v>0</v>
      </c>
      <c r="BE44" s="198">
        <v>0</v>
      </c>
      <c r="BF44" s="196">
        <v>0</v>
      </c>
      <c r="BG44" s="198">
        <v>0</v>
      </c>
      <c r="BH44" s="196">
        <f t="shared" ref="BH44:BH52" si="48">SUM(BI44:BL44)</f>
        <v>0.94799999999999995</v>
      </c>
      <c r="BI44" s="195" t="s">
        <v>196</v>
      </c>
      <c r="BJ44" s="195" t="s">
        <v>196</v>
      </c>
      <c r="BK44" s="196">
        <f t="shared" si="33"/>
        <v>0.94799999999999995</v>
      </c>
      <c r="BL44" s="195" t="s">
        <v>196</v>
      </c>
      <c r="BM44" s="198">
        <f>BP44</f>
        <v>0.4884</v>
      </c>
      <c r="BN44" s="195" t="s">
        <v>196</v>
      </c>
      <c r="BO44" s="195" t="s">
        <v>196</v>
      </c>
      <c r="BP44" s="200">
        <f t="shared" si="45"/>
        <v>0.4884</v>
      </c>
      <c r="BQ44" s="195">
        <f t="shared" si="46"/>
        <v>0</v>
      </c>
      <c r="BR44" s="195" t="s">
        <v>196</v>
      </c>
    </row>
    <row r="45" spans="1:70" s="41" customFormat="1" x14ac:dyDescent="0.2">
      <c r="A45" s="36" t="s">
        <v>256</v>
      </c>
      <c r="B45" s="37" t="s">
        <v>257</v>
      </c>
      <c r="C45" s="166" t="s">
        <v>267</v>
      </c>
      <c r="D45" s="166" t="s">
        <v>196</v>
      </c>
      <c r="E45" s="166">
        <v>2022</v>
      </c>
      <c r="F45" s="166">
        <v>2025</v>
      </c>
      <c r="G45" s="166" t="s">
        <v>196</v>
      </c>
      <c r="H45" s="40">
        <f t="shared" si="31"/>
        <v>5.75</v>
      </c>
      <c r="I45" s="40">
        <f t="shared" si="34"/>
        <v>5.75</v>
      </c>
      <c r="J45" s="67" t="s">
        <v>196</v>
      </c>
      <c r="K45" s="40">
        <f t="shared" si="35"/>
        <v>8.1454048000000014</v>
      </c>
      <c r="L45" s="65">
        <f t="shared" si="32"/>
        <v>8.1454048000000014</v>
      </c>
      <c r="M45" s="64">
        <v>44256</v>
      </c>
      <c r="N45" s="166" t="s">
        <v>196</v>
      </c>
      <c r="O45" s="40">
        <f t="shared" si="36"/>
        <v>5.75</v>
      </c>
      <c r="P45" s="40">
        <f t="shared" si="37"/>
        <v>8.1454048000000014</v>
      </c>
      <c r="Q45" s="40" t="s">
        <v>196</v>
      </c>
      <c r="R45" s="40" t="s">
        <v>196</v>
      </c>
      <c r="S45" s="166" t="s">
        <v>196</v>
      </c>
      <c r="T45" s="40">
        <f t="shared" si="38"/>
        <v>0</v>
      </c>
      <c r="U45" s="166" t="s">
        <v>196</v>
      </c>
      <c r="V45" s="166" t="s">
        <v>196</v>
      </c>
      <c r="W45" s="40">
        <v>0</v>
      </c>
      <c r="X45" s="40">
        <v>0</v>
      </c>
      <c r="Y45" s="40">
        <f t="shared" si="39"/>
        <v>0</v>
      </c>
      <c r="Z45" s="166" t="s">
        <v>196</v>
      </c>
      <c r="AA45" s="166" t="s">
        <v>196</v>
      </c>
      <c r="AB45" s="40">
        <v>0</v>
      </c>
      <c r="AC45" s="40">
        <v>0</v>
      </c>
      <c r="AD45" s="40">
        <f t="shared" si="40"/>
        <v>2.8220000000000001</v>
      </c>
      <c r="AE45" s="166" t="s">
        <v>196</v>
      </c>
      <c r="AF45" s="166" t="s">
        <v>196</v>
      </c>
      <c r="AG45" s="40">
        <v>2.8220000000000001</v>
      </c>
      <c r="AH45" s="65" t="s">
        <v>196</v>
      </c>
      <c r="AI45" s="65">
        <f>SUM(AJ45:AM45)</f>
        <v>2.8224048000000002</v>
      </c>
      <c r="AJ45" s="65">
        <v>0</v>
      </c>
      <c r="AK45" s="65">
        <v>0</v>
      </c>
      <c r="AL45" s="40">
        <v>2.8224048000000002</v>
      </c>
      <c r="AM45" s="65">
        <v>0</v>
      </c>
      <c r="AN45" s="40">
        <f>SUM(AO45:AQ45)</f>
        <v>2.9279999999999999</v>
      </c>
      <c r="AO45" s="166" t="s">
        <v>196</v>
      </c>
      <c r="AP45" s="166" t="s">
        <v>196</v>
      </c>
      <c r="AQ45" s="65">
        <v>2.9279999999999999</v>
      </c>
      <c r="AR45" s="65">
        <v>0</v>
      </c>
      <c r="AS45" s="65">
        <f>SUM(AT45:AW45)</f>
        <v>5.3230000000000004</v>
      </c>
      <c r="AT45" s="65">
        <v>0</v>
      </c>
      <c r="AU45" s="65">
        <v>0</v>
      </c>
      <c r="AV45" s="40">
        <v>5.3230000000000004</v>
      </c>
      <c r="AW45" s="40">
        <v>0</v>
      </c>
      <c r="AX45" s="40">
        <f t="shared" ref="AX45:AX46" si="49">SUM(AY45:BB45)</f>
        <v>0</v>
      </c>
      <c r="AY45" s="65">
        <v>0</v>
      </c>
      <c r="AZ45" s="65">
        <v>0</v>
      </c>
      <c r="BA45" s="40">
        <v>0</v>
      </c>
      <c r="BB45" s="40">
        <v>0</v>
      </c>
      <c r="BC45" s="40">
        <f>SUM(BD45:BG45)</f>
        <v>0</v>
      </c>
      <c r="BD45" s="65">
        <v>0</v>
      </c>
      <c r="BE45" s="65">
        <v>0</v>
      </c>
      <c r="BF45" s="40">
        <v>0</v>
      </c>
      <c r="BG45" s="40">
        <v>0</v>
      </c>
      <c r="BH45" s="40">
        <f t="shared" si="48"/>
        <v>5.75</v>
      </c>
      <c r="BI45" s="166" t="s">
        <v>196</v>
      </c>
      <c r="BJ45" s="166" t="s">
        <v>196</v>
      </c>
      <c r="BK45" s="40">
        <f t="shared" si="33"/>
        <v>5.75</v>
      </c>
      <c r="BL45" s="166" t="s">
        <v>196</v>
      </c>
      <c r="BM45" s="65">
        <f>BP45</f>
        <v>8.1454048000000014</v>
      </c>
      <c r="BN45" s="166" t="s">
        <v>196</v>
      </c>
      <c r="BO45" s="166" t="s">
        <v>196</v>
      </c>
      <c r="BP45" s="65">
        <f>BF45+AL45+AV45</f>
        <v>8.1454048000000014</v>
      </c>
      <c r="BQ45" s="166">
        <f t="shared" si="46"/>
        <v>0</v>
      </c>
      <c r="BR45" s="166" t="s">
        <v>196</v>
      </c>
    </row>
    <row r="46" spans="1:70" s="41" customFormat="1" x14ac:dyDescent="0.2">
      <c r="A46" s="36" t="s">
        <v>284</v>
      </c>
      <c r="B46" s="37" t="s">
        <v>295</v>
      </c>
      <c r="C46" s="166" t="s">
        <v>294</v>
      </c>
      <c r="D46" s="166" t="s">
        <v>297</v>
      </c>
      <c r="E46" s="166">
        <v>2021</v>
      </c>
      <c r="F46" s="166">
        <v>2021</v>
      </c>
      <c r="G46" s="166" t="s">
        <v>196</v>
      </c>
      <c r="H46" s="40">
        <f t="shared" si="31"/>
        <v>9.1259999999999994</v>
      </c>
      <c r="I46" s="40">
        <f t="shared" si="34"/>
        <v>9.1259999999999994</v>
      </c>
      <c r="J46" s="64" t="s">
        <v>196</v>
      </c>
      <c r="K46" s="40">
        <f>L46</f>
        <v>0</v>
      </c>
      <c r="L46" s="65">
        <f t="shared" si="32"/>
        <v>0</v>
      </c>
      <c r="M46" s="64">
        <v>44256</v>
      </c>
      <c r="N46" s="166" t="s">
        <v>196</v>
      </c>
      <c r="O46" s="40">
        <f>I46</f>
        <v>9.1259999999999994</v>
      </c>
      <c r="P46" s="40">
        <f>L46</f>
        <v>0</v>
      </c>
      <c r="Q46" s="40" t="s">
        <v>196</v>
      </c>
      <c r="R46" s="40" t="s">
        <v>196</v>
      </c>
      <c r="S46" s="166" t="s">
        <v>196</v>
      </c>
      <c r="T46" s="40">
        <f t="shared" si="38"/>
        <v>9.1259999999999994</v>
      </c>
      <c r="U46" s="166" t="s">
        <v>196</v>
      </c>
      <c r="V46" s="166" t="s">
        <v>196</v>
      </c>
      <c r="W46" s="40">
        <v>9.1259999999999994</v>
      </c>
      <c r="X46" s="40">
        <v>0</v>
      </c>
      <c r="Y46" s="40">
        <f t="shared" si="39"/>
        <v>8.3650710000000004</v>
      </c>
      <c r="Z46" s="166" t="s">
        <v>196</v>
      </c>
      <c r="AA46" s="166" t="s">
        <v>196</v>
      </c>
      <c r="AB46" s="40">
        <v>8.3650710000000004</v>
      </c>
      <c r="AC46" s="40">
        <v>0</v>
      </c>
      <c r="AD46" s="40">
        <f t="shared" si="40"/>
        <v>0</v>
      </c>
      <c r="AE46" s="166" t="s">
        <v>196</v>
      </c>
      <c r="AF46" s="166" t="s">
        <v>196</v>
      </c>
      <c r="AG46" s="40">
        <v>0</v>
      </c>
      <c r="AH46" s="65" t="s">
        <v>196</v>
      </c>
      <c r="AI46" s="65">
        <f>SUM(AJ46:AM46)</f>
        <v>0</v>
      </c>
      <c r="AJ46" s="65">
        <v>0</v>
      </c>
      <c r="AK46" s="65">
        <v>0</v>
      </c>
      <c r="AL46" s="40">
        <v>0</v>
      </c>
      <c r="AM46" s="65">
        <v>0</v>
      </c>
      <c r="AN46" s="40">
        <v>0</v>
      </c>
      <c r="AO46" s="166" t="s">
        <v>196</v>
      </c>
      <c r="AP46" s="166" t="s">
        <v>196</v>
      </c>
      <c r="AQ46" s="65">
        <v>0</v>
      </c>
      <c r="AR46" s="65">
        <v>0</v>
      </c>
      <c r="AS46" s="65">
        <f>SUM(AT46:AW46)</f>
        <v>0</v>
      </c>
      <c r="AT46" s="65">
        <v>0</v>
      </c>
      <c r="AU46" s="65">
        <v>0</v>
      </c>
      <c r="AV46" s="40">
        <v>0</v>
      </c>
      <c r="AW46" s="40">
        <v>0</v>
      </c>
      <c r="AX46" s="40">
        <f t="shared" si="49"/>
        <v>0</v>
      </c>
      <c r="AY46" s="65">
        <v>0</v>
      </c>
      <c r="AZ46" s="65">
        <v>0</v>
      </c>
      <c r="BA46" s="40">
        <v>0</v>
      </c>
      <c r="BB46" s="40">
        <v>0</v>
      </c>
      <c r="BC46" s="40">
        <f>SUM(BD46:BG46)</f>
        <v>0</v>
      </c>
      <c r="BD46" s="65">
        <v>0</v>
      </c>
      <c r="BE46" s="65">
        <v>0</v>
      </c>
      <c r="BF46" s="40">
        <v>0</v>
      </c>
      <c r="BG46" s="40">
        <v>0</v>
      </c>
      <c r="BH46" s="40">
        <f t="shared" si="48"/>
        <v>9.1259999999999994</v>
      </c>
      <c r="BI46" s="166" t="s">
        <v>196</v>
      </c>
      <c r="BJ46" s="166" t="s">
        <v>196</v>
      </c>
      <c r="BK46" s="40">
        <f t="shared" si="33"/>
        <v>9.1259999999999994</v>
      </c>
      <c r="BL46" s="166" t="s">
        <v>196</v>
      </c>
      <c r="BM46" s="65">
        <f>BP46+BQ46</f>
        <v>0</v>
      </c>
      <c r="BN46" s="166" t="s">
        <v>196</v>
      </c>
      <c r="BO46" s="166" t="s">
        <v>196</v>
      </c>
      <c r="BP46" s="65">
        <f t="shared" si="45"/>
        <v>0</v>
      </c>
      <c r="BQ46" s="166">
        <f t="shared" si="46"/>
        <v>0</v>
      </c>
      <c r="BR46" s="166" t="s">
        <v>196</v>
      </c>
    </row>
    <row r="47" spans="1:70" s="41" customFormat="1" ht="24" x14ac:dyDescent="0.2">
      <c r="A47" s="36" t="s">
        <v>287</v>
      </c>
      <c r="B47" s="37" t="s">
        <v>288</v>
      </c>
      <c r="C47" s="166" t="s">
        <v>289</v>
      </c>
      <c r="D47" s="166" t="s">
        <v>196</v>
      </c>
      <c r="E47" s="166">
        <v>2021</v>
      </c>
      <c r="F47" s="166">
        <v>2021</v>
      </c>
      <c r="G47" s="166" t="s">
        <v>196</v>
      </c>
      <c r="H47" s="40">
        <f t="shared" si="31"/>
        <v>3.7749999999999999</v>
      </c>
      <c r="I47" s="40">
        <f>H47</f>
        <v>3.7749999999999999</v>
      </c>
      <c r="J47" s="64">
        <v>44075</v>
      </c>
      <c r="K47" s="40">
        <f>L47</f>
        <v>0</v>
      </c>
      <c r="L47" s="65">
        <f t="shared" si="32"/>
        <v>0</v>
      </c>
      <c r="M47" s="64">
        <v>44075</v>
      </c>
      <c r="N47" s="166" t="s">
        <v>196</v>
      </c>
      <c r="O47" s="40">
        <f>I47</f>
        <v>3.7749999999999999</v>
      </c>
      <c r="P47" s="40">
        <f>L47</f>
        <v>0</v>
      </c>
      <c r="Q47" s="40" t="s">
        <v>196</v>
      </c>
      <c r="R47" s="40" t="s">
        <v>196</v>
      </c>
      <c r="S47" s="166" t="s">
        <v>196</v>
      </c>
      <c r="T47" s="40">
        <f t="shared" si="38"/>
        <v>3.7749999999999999</v>
      </c>
      <c r="U47" s="166" t="s">
        <v>196</v>
      </c>
      <c r="V47" s="166" t="s">
        <v>196</v>
      </c>
      <c r="W47" s="40">
        <v>3.7749999999999999</v>
      </c>
      <c r="X47" s="40">
        <v>0</v>
      </c>
      <c r="Y47" s="40">
        <f t="shared" si="39"/>
        <v>3.7754880000000002</v>
      </c>
      <c r="Z47" s="166" t="s">
        <v>196</v>
      </c>
      <c r="AA47" s="166" t="s">
        <v>196</v>
      </c>
      <c r="AB47" s="40">
        <v>3.7754880000000002</v>
      </c>
      <c r="AC47" s="40">
        <v>0</v>
      </c>
      <c r="AD47" s="40">
        <v>0</v>
      </c>
      <c r="AE47" s="166" t="s">
        <v>196</v>
      </c>
      <c r="AF47" s="166" t="s">
        <v>196</v>
      </c>
      <c r="AG47" s="40">
        <v>0</v>
      </c>
      <c r="AH47" s="65" t="s">
        <v>196</v>
      </c>
      <c r="AI47" s="65">
        <f t="shared" ref="AI47:AI52" si="50">SUM(AJ47:AM47)</f>
        <v>0</v>
      </c>
      <c r="AJ47" s="65">
        <v>0</v>
      </c>
      <c r="AK47" s="65">
        <v>0</v>
      </c>
      <c r="AL47" s="65">
        <v>0</v>
      </c>
      <c r="AM47" s="65">
        <v>0</v>
      </c>
      <c r="AN47" s="40">
        <f t="shared" ref="AN47:AN52" si="51">SUM(AO47:AQ47)</f>
        <v>0</v>
      </c>
      <c r="AO47" s="166" t="s">
        <v>196</v>
      </c>
      <c r="AP47" s="166" t="s">
        <v>196</v>
      </c>
      <c r="AQ47" s="65">
        <v>0</v>
      </c>
      <c r="AR47" s="65">
        <v>0</v>
      </c>
      <c r="AS47" s="65">
        <f t="shared" ref="AS47:AS52" si="52">SUM(AT47:AW47)</f>
        <v>0</v>
      </c>
      <c r="AT47" s="65">
        <v>0</v>
      </c>
      <c r="AU47" s="65">
        <v>0</v>
      </c>
      <c r="AV47" s="40">
        <v>0</v>
      </c>
      <c r="AW47" s="65">
        <v>0</v>
      </c>
      <c r="AX47" s="40">
        <f t="shared" ref="AX47:AX52" si="53">SUM(AY47:BB47)</f>
        <v>0</v>
      </c>
      <c r="AY47" s="65">
        <v>0</v>
      </c>
      <c r="AZ47" s="65">
        <v>0</v>
      </c>
      <c r="BA47" s="40">
        <v>0</v>
      </c>
      <c r="BB47" s="40">
        <v>0</v>
      </c>
      <c r="BC47" s="40">
        <v>0</v>
      </c>
      <c r="BD47" s="65">
        <v>0</v>
      </c>
      <c r="BE47" s="65">
        <v>0</v>
      </c>
      <c r="BF47" s="40">
        <v>0</v>
      </c>
      <c r="BG47" s="40">
        <v>0</v>
      </c>
      <c r="BH47" s="40">
        <f t="shared" si="48"/>
        <v>3.7749999999999999</v>
      </c>
      <c r="BI47" s="166" t="s">
        <v>196</v>
      </c>
      <c r="BJ47" s="166" t="s">
        <v>196</v>
      </c>
      <c r="BK47" s="40">
        <f t="shared" si="33"/>
        <v>3.7749999999999999</v>
      </c>
      <c r="BL47" s="166" t="s">
        <v>196</v>
      </c>
      <c r="BM47" s="65">
        <f t="shared" ref="BM47:BM52" si="54">BP47</f>
        <v>0</v>
      </c>
      <c r="BN47" s="166" t="s">
        <v>196</v>
      </c>
      <c r="BO47" s="166" t="s">
        <v>196</v>
      </c>
      <c r="BP47" s="65">
        <f>BF47+AL47+AV47</f>
        <v>0</v>
      </c>
      <c r="BQ47" s="166">
        <f t="shared" si="46"/>
        <v>0</v>
      </c>
      <c r="BR47" s="166" t="s">
        <v>196</v>
      </c>
    </row>
    <row r="48" spans="1:70" s="41" customFormat="1" ht="24" x14ac:dyDescent="0.2">
      <c r="A48" s="36" t="s">
        <v>296</v>
      </c>
      <c r="B48" s="37" t="s">
        <v>285</v>
      </c>
      <c r="C48" s="166" t="s">
        <v>286</v>
      </c>
      <c r="D48" s="166" t="s">
        <v>196</v>
      </c>
      <c r="E48" s="166">
        <v>2021</v>
      </c>
      <c r="F48" s="166">
        <v>2021</v>
      </c>
      <c r="G48" s="166" t="s">
        <v>196</v>
      </c>
      <c r="H48" s="40">
        <f t="shared" ref="H48:H51" si="55">BH48</f>
        <v>4.9550000000000001</v>
      </c>
      <c r="I48" s="40">
        <f t="shared" ref="I48:I51" si="56">H48</f>
        <v>4.9550000000000001</v>
      </c>
      <c r="J48" s="64">
        <v>44075</v>
      </c>
      <c r="K48" s="40">
        <f t="shared" ref="K48:K51" si="57">L48</f>
        <v>0</v>
      </c>
      <c r="L48" s="65">
        <f t="shared" ref="L48:L51" si="58">AL48+AV48+BF48</f>
        <v>0</v>
      </c>
      <c r="M48" s="64">
        <v>44075</v>
      </c>
      <c r="N48" s="166" t="s">
        <v>196</v>
      </c>
      <c r="O48" s="40">
        <f t="shared" ref="O48:O51" si="59">I48</f>
        <v>4.9550000000000001</v>
      </c>
      <c r="P48" s="40">
        <f t="shared" ref="P48:P51" si="60">L48</f>
        <v>0</v>
      </c>
      <c r="Q48" s="40" t="s">
        <v>196</v>
      </c>
      <c r="R48" s="40" t="s">
        <v>196</v>
      </c>
      <c r="S48" s="166" t="s">
        <v>196</v>
      </c>
      <c r="T48" s="40">
        <f t="shared" ref="T48:T51" si="61">SUM(U48:X48)</f>
        <v>4.9550000000000001</v>
      </c>
      <c r="U48" s="166" t="s">
        <v>196</v>
      </c>
      <c r="V48" s="166" t="s">
        <v>196</v>
      </c>
      <c r="W48" s="40">
        <v>4.9550000000000001</v>
      </c>
      <c r="X48" s="40">
        <v>0</v>
      </c>
      <c r="Y48" s="40">
        <f t="shared" ref="Y48:Y51" si="62">SUM(Z48:AC48)</f>
        <v>4.9553279999999997</v>
      </c>
      <c r="Z48" s="166" t="s">
        <v>196</v>
      </c>
      <c r="AA48" s="166" t="s">
        <v>196</v>
      </c>
      <c r="AB48" s="40">
        <v>4.9553279999999997</v>
      </c>
      <c r="AC48" s="40">
        <v>0</v>
      </c>
      <c r="AD48" s="40">
        <v>0</v>
      </c>
      <c r="AE48" s="166" t="s">
        <v>196</v>
      </c>
      <c r="AF48" s="166" t="s">
        <v>196</v>
      </c>
      <c r="AG48" s="40">
        <v>0</v>
      </c>
      <c r="AH48" s="65" t="s">
        <v>196</v>
      </c>
      <c r="AI48" s="65">
        <f t="shared" ref="AI48:AI51" si="63">SUM(AJ48:AM48)</f>
        <v>0</v>
      </c>
      <c r="AJ48" s="65">
        <v>0</v>
      </c>
      <c r="AK48" s="65">
        <v>0</v>
      </c>
      <c r="AL48" s="65">
        <v>0</v>
      </c>
      <c r="AM48" s="65">
        <v>0</v>
      </c>
      <c r="AN48" s="40">
        <f t="shared" ref="AN48:AN51" si="64">SUM(AO48:AQ48)</f>
        <v>0</v>
      </c>
      <c r="AO48" s="166" t="s">
        <v>196</v>
      </c>
      <c r="AP48" s="166" t="s">
        <v>196</v>
      </c>
      <c r="AQ48" s="65">
        <v>0</v>
      </c>
      <c r="AR48" s="65">
        <v>0</v>
      </c>
      <c r="AS48" s="65">
        <f t="shared" ref="AS48:AS51" si="65">SUM(AT48:AW48)</f>
        <v>0</v>
      </c>
      <c r="AT48" s="65">
        <v>0</v>
      </c>
      <c r="AU48" s="65">
        <v>0</v>
      </c>
      <c r="AV48" s="40">
        <v>0</v>
      </c>
      <c r="AW48" s="65">
        <v>0</v>
      </c>
      <c r="AX48" s="40">
        <f t="shared" ref="AX48:AX51" si="66">SUM(AY48:BB48)</f>
        <v>0</v>
      </c>
      <c r="AY48" s="65">
        <v>0</v>
      </c>
      <c r="AZ48" s="65">
        <v>0</v>
      </c>
      <c r="BA48" s="40">
        <v>0</v>
      </c>
      <c r="BB48" s="40">
        <v>0</v>
      </c>
      <c r="BC48" s="40">
        <v>0</v>
      </c>
      <c r="BD48" s="65">
        <v>0</v>
      </c>
      <c r="BE48" s="65">
        <v>0</v>
      </c>
      <c r="BF48" s="40">
        <v>0</v>
      </c>
      <c r="BG48" s="40">
        <v>0</v>
      </c>
      <c r="BH48" s="40">
        <f t="shared" ref="BH48:BH51" si="67">SUM(BI48:BL48)</f>
        <v>4.9550000000000001</v>
      </c>
      <c r="BI48" s="166" t="s">
        <v>196</v>
      </c>
      <c r="BJ48" s="166" t="s">
        <v>196</v>
      </c>
      <c r="BK48" s="40">
        <f t="shared" ref="BK48:BK51" si="68">W48+AG48+AQ48+BA48</f>
        <v>4.9550000000000001</v>
      </c>
      <c r="BL48" s="166" t="s">
        <v>196</v>
      </c>
      <c r="BM48" s="65">
        <f t="shared" ref="BM48:BM51" si="69">BP48</f>
        <v>0</v>
      </c>
      <c r="BN48" s="166" t="s">
        <v>196</v>
      </c>
      <c r="BO48" s="166" t="s">
        <v>196</v>
      </c>
      <c r="BP48" s="65">
        <f t="shared" ref="BP48:BP51" si="70">BF48+AL48+AV48</f>
        <v>0</v>
      </c>
      <c r="BQ48" s="166">
        <f t="shared" ref="BQ48:BQ51" si="71">BG48+AW48+AM48</f>
        <v>0</v>
      </c>
      <c r="BR48" s="166" t="s">
        <v>196</v>
      </c>
    </row>
    <row r="49" spans="1:70" s="41" customFormat="1" ht="24" x14ac:dyDescent="0.2">
      <c r="A49" s="36" t="s">
        <v>333</v>
      </c>
      <c r="B49" s="37" t="s">
        <v>334</v>
      </c>
      <c r="C49" s="166" t="s">
        <v>352</v>
      </c>
      <c r="D49" s="166" t="s">
        <v>196</v>
      </c>
      <c r="E49" s="166">
        <v>2022</v>
      </c>
      <c r="F49" s="166">
        <v>2022</v>
      </c>
      <c r="G49" s="166" t="s">
        <v>196</v>
      </c>
      <c r="H49" s="40">
        <f t="shared" si="55"/>
        <v>0</v>
      </c>
      <c r="I49" s="40">
        <f t="shared" si="56"/>
        <v>0</v>
      </c>
      <c r="J49" s="64">
        <v>44075</v>
      </c>
      <c r="K49" s="40">
        <f t="shared" si="57"/>
        <v>4.1020000000000003</v>
      </c>
      <c r="L49" s="65">
        <f t="shared" si="58"/>
        <v>4.1020000000000003</v>
      </c>
      <c r="M49" s="64">
        <v>44075</v>
      </c>
      <c r="N49" s="166" t="s">
        <v>196</v>
      </c>
      <c r="O49" s="40">
        <f t="shared" si="59"/>
        <v>0</v>
      </c>
      <c r="P49" s="40">
        <f t="shared" si="60"/>
        <v>4.1020000000000003</v>
      </c>
      <c r="Q49" s="40" t="s">
        <v>196</v>
      </c>
      <c r="R49" s="40" t="s">
        <v>196</v>
      </c>
      <c r="S49" s="166" t="s">
        <v>196</v>
      </c>
      <c r="T49" s="40">
        <f t="shared" si="61"/>
        <v>0</v>
      </c>
      <c r="U49" s="166" t="s">
        <v>196</v>
      </c>
      <c r="V49" s="166" t="s">
        <v>196</v>
      </c>
      <c r="W49" s="40">
        <v>0</v>
      </c>
      <c r="X49" s="40">
        <v>0</v>
      </c>
      <c r="Y49" s="40">
        <f t="shared" si="62"/>
        <v>0</v>
      </c>
      <c r="Z49" s="166" t="s">
        <v>196</v>
      </c>
      <c r="AA49" s="166" t="s">
        <v>196</v>
      </c>
      <c r="AB49" s="40">
        <v>0</v>
      </c>
      <c r="AC49" s="40">
        <v>0</v>
      </c>
      <c r="AD49" s="40">
        <v>0</v>
      </c>
      <c r="AE49" s="166" t="s">
        <v>196</v>
      </c>
      <c r="AF49" s="166" t="s">
        <v>196</v>
      </c>
      <c r="AG49" s="40">
        <v>0</v>
      </c>
      <c r="AH49" s="65" t="s">
        <v>196</v>
      </c>
      <c r="AI49" s="65">
        <f t="shared" si="63"/>
        <v>4.1020000000000003</v>
      </c>
      <c r="AJ49" s="65">
        <v>0</v>
      </c>
      <c r="AK49" s="65">
        <v>0</v>
      </c>
      <c r="AL49" s="65">
        <v>4.1020000000000003</v>
      </c>
      <c r="AM49" s="65">
        <v>0</v>
      </c>
      <c r="AN49" s="40">
        <f t="shared" si="64"/>
        <v>0</v>
      </c>
      <c r="AO49" s="166" t="s">
        <v>196</v>
      </c>
      <c r="AP49" s="166" t="s">
        <v>196</v>
      </c>
      <c r="AQ49" s="65">
        <v>0</v>
      </c>
      <c r="AR49" s="65">
        <v>0</v>
      </c>
      <c r="AS49" s="65">
        <f t="shared" si="65"/>
        <v>0</v>
      </c>
      <c r="AT49" s="65">
        <v>0</v>
      </c>
      <c r="AU49" s="65">
        <v>0</v>
      </c>
      <c r="AV49" s="40">
        <v>0</v>
      </c>
      <c r="AW49" s="65">
        <v>0</v>
      </c>
      <c r="AX49" s="40">
        <f t="shared" si="66"/>
        <v>0</v>
      </c>
      <c r="AY49" s="65">
        <v>0</v>
      </c>
      <c r="AZ49" s="65">
        <v>0</v>
      </c>
      <c r="BA49" s="40">
        <v>0</v>
      </c>
      <c r="BB49" s="40">
        <v>0</v>
      </c>
      <c r="BC49" s="40">
        <v>0</v>
      </c>
      <c r="BD49" s="65">
        <v>0</v>
      </c>
      <c r="BE49" s="65">
        <v>0</v>
      </c>
      <c r="BF49" s="40">
        <v>0</v>
      </c>
      <c r="BG49" s="40">
        <v>0</v>
      </c>
      <c r="BH49" s="40">
        <f t="shared" si="67"/>
        <v>0</v>
      </c>
      <c r="BI49" s="166" t="s">
        <v>196</v>
      </c>
      <c r="BJ49" s="166" t="s">
        <v>196</v>
      </c>
      <c r="BK49" s="40">
        <f>W49+AG49+AQ49+BA49</f>
        <v>0</v>
      </c>
      <c r="BL49" s="166" t="s">
        <v>196</v>
      </c>
      <c r="BM49" s="65">
        <f t="shared" si="69"/>
        <v>4.1020000000000003</v>
      </c>
      <c r="BN49" s="166" t="s">
        <v>196</v>
      </c>
      <c r="BO49" s="166" t="s">
        <v>196</v>
      </c>
      <c r="BP49" s="65">
        <f t="shared" si="70"/>
        <v>4.1020000000000003</v>
      </c>
      <c r="BQ49" s="166">
        <f t="shared" si="71"/>
        <v>0</v>
      </c>
      <c r="BR49" s="166" t="s">
        <v>196</v>
      </c>
    </row>
    <row r="50" spans="1:70" s="41" customFormat="1" ht="24" x14ac:dyDescent="0.2">
      <c r="A50" s="36" t="s">
        <v>335</v>
      </c>
      <c r="B50" s="37" t="s">
        <v>351</v>
      </c>
      <c r="C50" s="166" t="s">
        <v>353</v>
      </c>
      <c r="D50" s="166" t="s">
        <v>196</v>
      </c>
      <c r="E50" s="166">
        <v>2022</v>
      </c>
      <c r="F50" s="166">
        <v>2023</v>
      </c>
      <c r="G50" s="166" t="s">
        <v>196</v>
      </c>
      <c r="H50" s="40">
        <f t="shared" si="55"/>
        <v>0</v>
      </c>
      <c r="I50" s="40">
        <f t="shared" si="56"/>
        <v>0</v>
      </c>
      <c r="J50" s="64">
        <v>44075</v>
      </c>
      <c r="K50" s="40">
        <f t="shared" si="57"/>
        <v>21.027999999999999</v>
      </c>
      <c r="L50" s="65">
        <f t="shared" si="58"/>
        <v>21.027999999999999</v>
      </c>
      <c r="M50" s="64">
        <v>44075</v>
      </c>
      <c r="N50" s="166" t="s">
        <v>196</v>
      </c>
      <c r="O50" s="40">
        <f t="shared" si="59"/>
        <v>0</v>
      </c>
      <c r="P50" s="40">
        <f t="shared" si="60"/>
        <v>21.027999999999999</v>
      </c>
      <c r="Q50" s="40" t="s">
        <v>196</v>
      </c>
      <c r="R50" s="40" t="s">
        <v>196</v>
      </c>
      <c r="S50" s="166" t="s">
        <v>196</v>
      </c>
      <c r="T50" s="40">
        <f t="shared" si="61"/>
        <v>0</v>
      </c>
      <c r="U50" s="166" t="s">
        <v>196</v>
      </c>
      <c r="V50" s="166" t="s">
        <v>196</v>
      </c>
      <c r="W50" s="40">
        <v>0</v>
      </c>
      <c r="X50" s="40">
        <v>0</v>
      </c>
      <c r="Y50" s="40">
        <f t="shared" si="62"/>
        <v>0</v>
      </c>
      <c r="Z50" s="166" t="s">
        <v>196</v>
      </c>
      <c r="AA50" s="166" t="s">
        <v>196</v>
      </c>
      <c r="AB50" s="40">
        <v>0</v>
      </c>
      <c r="AC50" s="40">
        <v>0</v>
      </c>
      <c r="AD50" s="40">
        <v>0</v>
      </c>
      <c r="AE50" s="166" t="s">
        <v>196</v>
      </c>
      <c r="AF50" s="166" t="s">
        <v>196</v>
      </c>
      <c r="AG50" s="40">
        <v>0</v>
      </c>
      <c r="AH50" s="65" t="s">
        <v>196</v>
      </c>
      <c r="AI50" s="65">
        <f t="shared" si="63"/>
        <v>10.513999999999999</v>
      </c>
      <c r="AJ50" s="65">
        <v>0</v>
      </c>
      <c r="AK50" s="65">
        <v>0</v>
      </c>
      <c r="AL50" s="65">
        <v>10.513999999999999</v>
      </c>
      <c r="AM50" s="65">
        <v>0</v>
      </c>
      <c r="AN50" s="40">
        <f t="shared" si="64"/>
        <v>0</v>
      </c>
      <c r="AO50" s="166" t="s">
        <v>196</v>
      </c>
      <c r="AP50" s="166" t="s">
        <v>196</v>
      </c>
      <c r="AQ50" s="65">
        <v>0</v>
      </c>
      <c r="AR50" s="65">
        <v>0</v>
      </c>
      <c r="AS50" s="65">
        <f t="shared" si="65"/>
        <v>10.513999999999999</v>
      </c>
      <c r="AT50" s="65">
        <v>0</v>
      </c>
      <c r="AU50" s="65">
        <v>0</v>
      </c>
      <c r="AV50" s="40">
        <v>10.513999999999999</v>
      </c>
      <c r="AW50" s="65">
        <v>0</v>
      </c>
      <c r="AX50" s="40">
        <f t="shared" si="66"/>
        <v>0</v>
      </c>
      <c r="AY50" s="65">
        <v>0</v>
      </c>
      <c r="AZ50" s="65">
        <v>0</v>
      </c>
      <c r="BA50" s="40">
        <v>0</v>
      </c>
      <c r="BB50" s="40">
        <v>0</v>
      </c>
      <c r="BC50" s="40">
        <v>0</v>
      </c>
      <c r="BD50" s="65">
        <v>0</v>
      </c>
      <c r="BE50" s="65">
        <v>0</v>
      </c>
      <c r="BF50" s="40">
        <v>0</v>
      </c>
      <c r="BG50" s="40">
        <v>0</v>
      </c>
      <c r="BH50" s="40">
        <f t="shared" si="67"/>
        <v>0</v>
      </c>
      <c r="BI50" s="166" t="s">
        <v>196</v>
      </c>
      <c r="BJ50" s="166" t="s">
        <v>196</v>
      </c>
      <c r="BK50" s="40">
        <f t="shared" si="68"/>
        <v>0</v>
      </c>
      <c r="BL50" s="166" t="s">
        <v>196</v>
      </c>
      <c r="BM50" s="65">
        <f t="shared" si="69"/>
        <v>21.027999999999999</v>
      </c>
      <c r="BN50" s="166" t="s">
        <v>196</v>
      </c>
      <c r="BO50" s="166" t="s">
        <v>196</v>
      </c>
      <c r="BP50" s="65">
        <f t="shared" si="70"/>
        <v>21.027999999999999</v>
      </c>
      <c r="BQ50" s="166">
        <f t="shared" si="71"/>
        <v>0</v>
      </c>
      <c r="BR50" s="166" t="s">
        <v>196</v>
      </c>
    </row>
    <row r="51" spans="1:70" s="41" customFormat="1" ht="24" x14ac:dyDescent="0.2">
      <c r="A51" s="36" t="s">
        <v>347</v>
      </c>
      <c r="B51" s="37" t="s">
        <v>348</v>
      </c>
      <c r="C51" s="166" t="s">
        <v>354</v>
      </c>
      <c r="D51" s="166" t="s">
        <v>196</v>
      </c>
      <c r="E51" s="166">
        <v>2023</v>
      </c>
      <c r="F51" s="166">
        <v>2023</v>
      </c>
      <c r="G51" s="166" t="s">
        <v>196</v>
      </c>
      <c r="H51" s="40">
        <f t="shared" si="55"/>
        <v>0</v>
      </c>
      <c r="I51" s="40">
        <f t="shared" si="56"/>
        <v>0</v>
      </c>
      <c r="J51" s="64">
        <v>44075</v>
      </c>
      <c r="K51" s="40">
        <f t="shared" si="57"/>
        <v>8.5050000000000008</v>
      </c>
      <c r="L51" s="65">
        <f t="shared" si="58"/>
        <v>8.5050000000000008</v>
      </c>
      <c r="M51" s="64">
        <v>44075</v>
      </c>
      <c r="N51" s="166" t="s">
        <v>196</v>
      </c>
      <c r="O51" s="40">
        <f t="shared" si="59"/>
        <v>0</v>
      </c>
      <c r="P51" s="40">
        <f t="shared" si="60"/>
        <v>8.5050000000000008</v>
      </c>
      <c r="Q51" s="40" t="s">
        <v>196</v>
      </c>
      <c r="R51" s="40" t="s">
        <v>196</v>
      </c>
      <c r="S51" s="166" t="s">
        <v>196</v>
      </c>
      <c r="T51" s="40">
        <f t="shared" si="61"/>
        <v>0</v>
      </c>
      <c r="U51" s="166" t="s">
        <v>196</v>
      </c>
      <c r="V51" s="166" t="s">
        <v>196</v>
      </c>
      <c r="W51" s="40">
        <v>0</v>
      </c>
      <c r="X51" s="40">
        <v>0</v>
      </c>
      <c r="Y51" s="40">
        <f t="shared" si="62"/>
        <v>0</v>
      </c>
      <c r="Z51" s="166" t="s">
        <v>196</v>
      </c>
      <c r="AA51" s="166" t="s">
        <v>196</v>
      </c>
      <c r="AB51" s="40">
        <v>0</v>
      </c>
      <c r="AC51" s="40">
        <v>0</v>
      </c>
      <c r="AD51" s="40">
        <v>0</v>
      </c>
      <c r="AE51" s="166" t="s">
        <v>196</v>
      </c>
      <c r="AF51" s="166" t="s">
        <v>196</v>
      </c>
      <c r="AG51" s="40">
        <v>0</v>
      </c>
      <c r="AH51" s="65" t="s">
        <v>196</v>
      </c>
      <c r="AI51" s="65">
        <f t="shared" si="63"/>
        <v>0</v>
      </c>
      <c r="AJ51" s="65">
        <v>0</v>
      </c>
      <c r="AK51" s="65">
        <v>0</v>
      </c>
      <c r="AL51" s="65">
        <v>0</v>
      </c>
      <c r="AM51" s="65">
        <v>0</v>
      </c>
      <c r="AN51" s="40">
        <f t="shared" si="64"/>
        <v>0</v>
      </c>
      <c r="AO51" s="166" t="s">
        <v>196</v>
      </c>
      <c r="AP51" s="166" t="s">
        <v>196</v>
      </c>
      <c r="AQ51" s="65">
        <v>0</v>
      </c>
      <c r="AR51" s="65">
        <v>0</v>
      </c>
      <c r="AS51" s="65">
        <f t="shared" si="65"/>
        <v>8.5050000000000008</v>
      </c>
      <c r="AT51" s="65">
        <v>0</v>
      </c>
      <c r="AU51" s="65">
        <v>0</v>
      </c>
      <c r="AV51" s="40">
        <v>8.5050000000000008</v>
      </c>
      <c r="AW51" s="65">
        <v>0</v>
      </c>
      <c r="AX51" s="40">
        <f t="shared" si="66"/>
        <v>0</v>
      </c>
      <c r="AY51" s="65">
        <v>0</v>
      </c>
      <c r="AZ51" s="65">
        <v>0</v>
      </c>
      <c r="BA51" s="40">
        <v>0</v>
      </c>
      <c r="BB51" s="40">
        <v>0</v>
      </c>
      <c r="BC51" s="40">
        <v>0</v>
      </c>
      <c r="BD51" s="65">
        <v>0</v>
      </c>
      <c r="BE51" s="65">
        <v>0</v>
      </c>
      <c r="BF51" s="40">
        <v>0</v>
      </c>
      <c r="BG51" s="40">
        <v>0</v>
      </c>
      <c r="BH51" s="40">
        <f t="shared" si="67"/>
        <v>0</v>
      </c>
      <c r="BI51" s="166" t="s">
        <v>196</v>
      </c>
      <c r="BJ51" s="166" t="s">
        <v>196</v>
      </c>
      <c r="BK51" s="40">
        <f t="shared" si="68"/>
        <v>0</v>
      </c>
      <c r="BL51" s="166" t="s">
        <v>196</v>
      </c>
      <c r="BM51" s="65">
        <f t="shared" si="69"/>
        <v>8.5050000000000008</v>
      </c>
      <c r="BN51" s="166" t="s">
        <v>196</v>
      </c>
      <c r="BO51" s="166" t="s">
        <v>196</v>
      </c>
      <c r="BP51" s="65">
        <f t="shared" si="70"/>
        <v>8.5050000000000008</v>
      </c>
      <c r="BQ51" s="166">
        <f t="shared" si="71"/>
        <v>0</v>
      </c>
      <c r="BR51" s="166" t="s">
        <v>196</v>
      </c>
    </row>
    <row r="52" spans="1:70" s="41" customFormat="1" x14ac:dyDescent="0.2">
      <c r="A52" s="36" t="s">
        <v>349</v>
      </c>
      <c r="B52" s="37" t="s">
        <v>350</v>
      </c>
      <c r="C52" s="166" t="s">
        <v>355</v>
      </c>
      <c r="D52" s="166" t="s">
        <v>196</v>
      </c>
      <c r="E52" s="166">
        <v>2023</v>
      </c>
      <c r="F52" s="166">
        <v>2023</v>
      </c>
      <c r="G52" s="166" t="s">
        <v>196</v>
      </c>
      <c r="H52" s="40">
        <f t="shared" si="31"/>
        <v>0</v>
      </c>
      <c r="I52" s="40">
        <f t="shared" si="34"/>
        <v>0</v>
      </c>
      <c r="J52" s="64">
        <v>44075</v>
      </c>
      <c r="K52" s="40">
        <f t="shared" ref="K52" si="72">L52</f>
        <v>11.648999999999999</v>
      </c>
      <c r="L52" s="65">
        <f t="shared" si="32"/>
        <v>11.648999999999999</v>
      </c>
      <c r="M52" s="64">
        <v>44075</v>
      </c>
      <c r="N52" s="166" t="s">
        <v>196</v>
      </c>
      <c r="O52" s="40">
        <f t="shared" ref="O52" si="73">I52</f>
        <v>0</v>
      </c>
      <c r="P52" s="40">
        <f t="shared" ref="P52" si="74">L52</f>
        <v>11.648999999999999</v>
      </c>
      <c r="Q52" s="40" t="s">
        <v>196</v>
      </c>
      <c r="R52" s="40" t="s">
        <v>196</v>
      </c>
      <c r="S52" s="166" t="s">
        <v>196</v>
      </c>
      <c r="T52" s="40">
        <f t="shared" si="38"/>
        <v>0</v>
      </c>
      <c r="U52" s="166" t="s">
        <v>196</v>
      </c>
      <c r="V52" s="166" t="s">
        <v>196</v>
      </c>
      <c r="W52" s="40">
        <v>0</v>
      </c>
      <c r="X52" s="40">
        <v>0</v>
      </c>
      <c r="Y52" s="40">
        <f t="shared" si="39"/>
        <v>0</v>
      </c>
      <c r="Z52" s="166" t="s">
        <v>196</v>
      </c>
      <c r="AA52" s="166" t="s">
        <v>196</v>
      </c>
      <c r="AB52" s="40">
        <v>0</v>
      </c>
      <c r="AC52" s="40">
        <v>0</v>
      </c>
      <c r="AD52" s="40">
        <v>0</v>
      </c>
      <c r="AE52" s="166" t="s">
        <v>196</v>
      </c>
      <c r="AF52" s="166" t="s">
        <v>196</v>
      </c>
      <c r="AG52" s="40">
        <v>0</v>
      </c>
      <c r="AH52" s="65" t="s">
        <v>196</v>
      </c>
      <c r="AI52" s="65">
        <f t="shared" si="50"/>
        <v>0</v>
      </c>
      <c r="AJ52" s="65">
        <v>0</v>
      </c>
      <c r="AK52" s="65">
        <v>0</v>
      </c>
      <c r="AL52" s="65">
        <v>0</v>
      </c>
      <c r="AM52" s="65">
        <v>0</v>
      </c>
      <c r="AN52" s="40">
        <f t="shared" si="51"/>
        <v>0</v>
      </c>
      <c r="AO52" s="166" t="s">
        <v>196</v>
      </c>
      <c r="AP52" s="166" t="s">
        <v>196</v>
      </c>
      <c r="AQ52" s="65">
        <v>0</v>
      </c>
      <c r="AR52" s="65">
        <v>0</v>
      </c>
      <c r="AS52" s="65">
        <f t="shared" si="52"/>
        <v>11.648999999999999</v>
      </c>
      <c r="AT52" s="65">
        <v>0</v>
      </c>
      <c r="AU52" s="65">
        <v>0</v>
      </c>
      <c r="AV52" s="40">
        <v>11.648999999999999</v>
      </c>
      <c r="AW52" s="65">
        <v>0</v>
      </c>
      <c r="AX52" s="40">
        <f t="shared" si="53"/>
        <v>0</v>
      </c>
      <c r="AY52" s="65">
        <v>0</v>
      </c>
      <c r="AZ52" s="65">
        <v>0</v>
      </c>
      <c r="BA52" s="40">
        <v>0</v>
      </c>
      <c r="BB52" s="40">
        <v>0</v>
      </c>
      <c r="BC52" s="40">
        <v>0</v>
      </c>
      <c r="BD52" s="65">
        <v>0</v>
      </c>
      <c r="BE52" s="65">
        <v>0</v>
      </c>
      <c r="BF52" s="40">
        <v>0</v>
      </c>
      <c r="BG52" s="40">
        <v>0</v>
      </c>
      <c r="BH52" s="40">
        <f t="shared" si="48"/>
        <v>0</v>
      </c>
      <c r="BI52" s="166" t="s">
        <v>196</v>
      </c>
      <c r="BJ52" s="166" t="s">
        <v>196</v>
      </c>
      <c r="BK52" s="40">
        <f t="shared" si="33"/>
        <v>0</v>
      </c>
      <c r="BL52" s="166" t="s">
        <v>196</v>
      </c>
      <c r="BM52" s="65">
        <f t="shared" si="54"/>
        <v>11.648999999999999</v>
      </c>
      <c r="BN52" s="166" t="s">
        <v>196</v>
      </c>
      <c r="BO52" s="166" t="s">
        <v>196</v>
      </c>
      <c r="BP52" s="65">
        <f t="shared" si="45"/>
        <v>11.648999999999999</v>
      </c>
      <c r="BQ52" s="166">
        <f t="shared" si="46"/>
        <v>0</v>
      </c>
      <c r="BR52" s="166" t="s">
        <v>196</v>
      </c>
    </row>
    <row r="53" spans="1:70" s="61" customFormat="1" x14ac:dyDescent="0.2">
      <c r="A53" s="68" t="s">
        <v>185</v>
      </c>
      <c r="B53" s="69" t="s">
        <v>167</v>
      </c>
      <c r="C53" s="70" t="s">
        <v>197</v>
      </c>
      <c r="D53" s="71" t="s">
        <v>196</v>
      </c>
      <c r="E53" s="71" t="s">
        <v>196</v>
      </c>
      <c r="F53" s="71" t="s">
        <v>196</v>
      </c>
      <c r="G53" s="71" t="s">
        <v>196</v>
      </c>
      <c r="H53" s="42">
        <f>H63+H67+H55</f>
        <v>55.361999999999995</v>
      </c>
      <c r="I53" s="42">
        <f>I63+I67+I55</f>
        <v>55.361999999999995</v>
      </c>
      <c r="J53" s="72" t="s">
        <v>196</v>
      </c>
      <c r="K53" s="42">
        <f>K63+K67+K55</f>
        <v>116.601856</v>
      </c>
      <c r="L53" s="42">
        <f>L63+L67+L55</f>
        <v>116.601856</v>
      </c>
      <c r="M53" s="71" t="s">
        <v>196</v>
      </c>
      <c r="N53" s="71" t="s">
        <v>196</v>
      </c>
      <c r="O53" s="42">
        <f>O63+O67+O55</f>
        <v>55.361999999999995</v>
      </c>
      <c r="P53" s="42">
        <f>P63+P67+P55</f>
        <v>116.601856</v>
      </c>
      <c r="Q53" s="42">
        <f>SUM(Q54:Q55)</f>
        <v>0</v>
      </c>
      <c r="R53" s="42">
        <f>SUM(R54:R55)</f>
        <v>0</v>
      </c>
      <c r="S53" s="71" t="s">
        <v>196</v>
      </c>
      <c r="T53" s="42">
        <f>T54+T55</f>
        <v>5.4420000000000002</v>
      </c>
      <c r="U53" s="71" t="s">
        <v>196</v>
      </c>
      <c r="V53" s="71" t="s">
        <v>196</v>
      </c>
      <c r="W53" s="42">
        <f>W54+W55</f>
        <v>5.4420000000000002</v>
      </c>
      <c r="X53" s="42">
        <f>X54+X55</f>
        <v>0</v>
      </c>
      <c r="Y53" s="42">
        <f>Y54+Y55+Y63</f>
        <v>3.82464</v>
      </c>
      <c r="Z53" s="71" t="s">
        <v>196</v>
      </c>
      <c r="AA53" s="71" t="s">
        <v>196</v>
      </c>
      <c r="AB53" s="42">
        <f>AB54+AB55+AB63</f>
        <v>3.82464</v>
      </c>
      <c r="AC53" s="42">
        <f>AC54+AC55</f>
        <v>0</v>
      </c>
      <c r="AD53" s="42">
        <f>AD54+AD55+AD63+AD66</f>
        <v>17.648</v>
      </c>
      <c r="AE53" s="42">
        <f t="shared" ref="AE53:AF53" si="75">SUM(AE54:AE55)</f>
        <v>0</v>
      </c>
      <c r="AF53" s="42">
        <f t="shared" si="75"/>
        <v>0</v>
      </c>
      <c r="AG53" s="42">
        <f>AG54+AG55+AG63+AG66</f>
        <v>17.648</v>
      </c>
      <c r="AH53" s="42">
        <f>SUM(AH54:AH55)</f>
        <v>0</v>
      </c>
      <c r="AI53" s="42">
        <f>AI55+AI63+AI67</f>
        <v>23.505856000000001</v>
      </c>
      <c r="AJ53" s="71" t="s">
        <v>196</v>
      </c>
      <c r="AK53" s="71" t="s">
        <v>196</v>
      </c>
      <c r="AL53" s="42">
        <f>AL55+AL63+AL67</f>
        <v>23.505856000000001</v>
      </c>
      <c r="AM53" s="42">
        <f>AM63+AM66+AM55</f>
        <v>0</v>
      </c>
      <c r="AN53" s="42">
        <f>AN55+AN63+AN67</f>
        <v>26.417999999999999</v>
      </c>
      <c r="AO53" s="71" t="s">
        <v>196</v>
      </c>
      <c r="AP53" s="71" t="s">
        <v>196</v>
      </c>
      <c r="AQ53" s="121">
        <f>AQ55+AQ63+AQ67</f>
        <v>26.417999999999999</v>
      </c>
      <c r="AR53" s="71" t="s">
        <v>196</v>
      </c>
      <c r="AS53" s="42">
        <f>AS55+AS63+AS67</f>
        <v>83.849000000000004</v>
      </c>
      <c r="AT53" s="71" t="s">
        <v>196</v>
      </c>
      <c r="AU53" s="71" t="s">
        <v>196</v>
      </c>
      <c r="AV53" s="42">
        <f>AV55+AV63+AV67</f>
        <v>93.096000000000004</v>
      </c>
      <c r="AW53" s="42">
        <f>AW55+AW63+AW66</f>
        <v>0</v>
      </c>
      <c r="AX53" s="42">
        <f>SUM(AX54:AX55)</f>
        <v>0</v>
      </c>
      <c r="AY53" s="71" t="s">
        <v>196</v>
      </c>
      <c r="AZ53" s="71" t="s">
        <v>196</v>
      </c>
      <c r="BA53" s="42">
        <f>SUM(BA54:BA55)</f>
        <v>0</v>
      </c>
      <c r="BB53" s="71" t="s">
        <v>196</v>
      </c>
      <c r="BC53" s="42">
        <f>BC55+BC63+BC66</f>
        <v>0</v>
      </c>
      <c r="BD53" s="71" t="s">
        <v>196</v>
      </c>
      <c r="BE53" s="71" t="s">
        <v>196</v>
      </c>
      <c r="BF53" s="42">
        <f>BF55+BF63+BF66</f>
        <v>0</v>
      </c>
      <c r="BG53" s="71" t="s">
        <v>196</v>
      </c>
      <c r="BH53" s="42">
        <f>BH55+BH63+BH67</f>
        <v>55.361999999999995</v>
      </c>
      <c r="BI53" s="71" t="s">
        <v>196</v>
      </c>
      <c r="BJ53" s="71" t="s">
        <v>196</v>
      </c>
      <c r="BK53" s="42">
        <f>BK55+BK63+BK67</f>
        <v>55.361999999999995</v>
      </c>
      <c r="BL53" s="70" t="s">
        <v>196</v>
      </c>
      <c r="BM53" s="42">
        <f>BM55+BM63+BM67</f>
        <v>116.60185600000001</v>
      </c>
      <c r="BN53" s="70" t="s">
        <v>196</v>
      </c>
      <c r="BO53" s="70" t="s">
        <v>196</v>
      </c>
      <c r="BP53" s="42">
        <f>BP63+BP67+BP55</f>
        <v>116.601856</v>
      </c>
      <c r="BQ53" s="42">
        <f>BQ63+BQ66+BQ55</f>
        <v>0</v>
      </c>
      <c r="BR53" s="70" t="s">
        <v>196</v>
      </c>
    </row>
    <row r="54" spans="1:70" s="41" customFormat="1" ht="24" x14ac:dyDescent="0.2">
      <c r="A54" s="36" t="s">
        <v>186</v>
      </c>
      <c r="B54" s="37" t="s">
        <v>168</v>
      </c>
      <c r="C54" s="166" t="s">
        <v>197</v>
      </c>
      <c r="D54" s="166" t="s">
        <v>196</v>
      </c>
      <c r="E54" s="166" t="s">
        <v>196</v>
      </c>
      <c r="F54" s="166" t="s">
        <v>196</v>
      </c>
      <c r="G54" s="166" t="s">
        <v>196</v>
      </c>
      <c r="H54" s="166" t="s">
        <v>196</v>
      </c>
      <c r="I54" s="166" t="s">
        <v>196</v>
      </c>
      <c r="J54" s="67" t="s">
        <v>196</v>
      </c>
      <c r="K54" s="166" t="s">
        <v>196</v>
      </c>
      <c r="L54" s="166" t="s">
        <v>196</v>
      </c>
      <c r="M54" s="166" t="s">
        <v>196</v>
      </c>
      <c r="N54" s="166" t="s">
        <v>196</v>
      </c>
      <c r="O54" s="166" t="s">
        <v>196</v>
      </c>
      <c r="P54" s="166" t="s">
        <v>196</v>
      </c>
      <c r="Q54" s="166" t="s">
        <v>196</v>
      </c>
      <c r="R54" s="166" t="s">
        <v>196</v>
      </c>
      <c r="S54" s="166" t="s">
        <v>196</v>
      </c>
      <c r="T54" s="40">
        <v>0</v>
      </c>
      <c r="U54" s="166" t="s">
        <v>196</v>
      </c>
      <c r="V54" s="166" t="s">
        <v>196</v>
      </c>
      <c r="W54" s="40">
        <v>0</v>
      </c>
      <c r="X54" s="40">
        <v>0</v>
      </c>
      <c r="Y54" s="40">
        <v>0</v>
      </c>
      <c r="Z54" s="166" t="s">
        <v>196</v>
      </c>
      <c r="AA54" s="166" t="s">
        <v>196</v>
      </c>
      <c r="AB54" s="40">
        <v>0</v>
      </c>
      <c r="AC54" s="40">
        <v>0</v>
      </c>
      <c r="AD54" s="40">
        <f t="shared" ref="AD54" si="76">SUM(AE54:AH54)</f>
        <v>0</v>
      </c>
      <c r="AE54" s="166" t="s">
        <v>196</v>
      </c>
      <c r="AF54" s="166" t="s">
        <v>196</v>
      </c>
      <c r="AG54" s="40">
        <v>0</v>
      </c>
      <c r="AH54" s="166" t="s">
        <v>196</v>
      </c>
      <c r="AI54" s="166" t="s">
        <v>196</v>
      </c>
      <c r="AJ54" s="166" t="s">
        <v>196</v>
      </c>
      <c r="AK54" s="166" t="s">
        <v>196</v>
      </c>
      <c r="AL54" s="166" t="s">
        <v>196</v>
      </c>
      <c r="AM54" s="166" t="s">
        <v>196</v>
      </c>
      <c r="AN54" s="40">
        <f t="shared" ref="AN54" si="77">SUM(AO54:AR54)</f>
        <v>0</v>
      </c>
      <c r="AO54" s="166" t="s">
        <v>196</v>
      </c>
      <c r="AP54" s="166" t="s">
        <v>196</v>
      </c>
      <c r="AQ54" s="40">
        <v>0</v>
      </c>
      <c r="AR54" s="166" t="s">
        <v>196</v>
      </c>
      <c r="AS54" s="166">
        <v>0</v>
      </c>
      <c r="AT54" s="166" t="s">
        <v>196</v>
      </c>
      <c r="AU54" s="166" t="s">
        <v>196</v>
      </c>
      <c r="AV54" s="166" t="s">
        <v>196</v>
      </c>
      <c r="AW54" s="166" t="s">
        <v>196</v>
      </c>
      <c r="AX54" s="40">
        <v>0</v>
      </c>
      <c r="AY54" s="166" t="s">
        <v>196</v>
      </c>
      <c r="AZ54" s="166" t="s">
        <v>196</v>
      </c>
      <c r="BA54" s="40">
        <v>0</v>
      </c>
      <c r="BB54" s="166" t="s">
        <v>196</v>
      </c>
      <c r="BC54" s="166">
        <v>0</v>
      </c>
      <c r="BD54" s="166" t="s">
        <v>196</v>
      </c>
      <c r="BE54" s="166" t="s">
        <v>196</v>
      </c>
      <c r="BF54" s="166">
        <v>0</v>
      </c>
      <c r="BG54" s="166" t="s">
        <v>196</v>
      </c>
      <c r="BH54" s="40">
        <f t="shared" ref="BH54" si="78">SUM(BI54:BL54)</f>
        <v>0</v>
      </c>
      <c r="BI54" s="166" t="s">
        <v>196</v>
      </c>
      <c r="BJ54" s="166" t="s">
        <v>196</v>
      </c>
      <c r="BK54" s="166">
        <f>W54+AG54+AQ54+BA54</f>
        <v>0</v>
      </c>
      <c r="BL54" s="166" t="s">
        <v>196</v>
      </c>
      <c r="BM54" s="166" t="s">
        <v>196</v>
      </c>
      <c r="BN54" s="166" t="s">
        <v>196</v>
      </c>
      <c r="BO54" s="166" t="s">
        <v>196</v>
      </c>
      <c r="BP54" s="166">
        <v>0</v>
      </c>
      <c r="BQ54" s="166">
        <v>0</v>
      </c>
      <c r="BR54" s="166" t="s">
        <v>196</v>
      </c>
    </row>
    <row r="55" spans="1:70" s="41" customFormat="1" ht="24" x14ac:dyDescent="0.2">
      <c r="A55" s="36" t="s">
        <v>187</v>
      </c>
      <c r="B55" s="37" t="s">
        <v>169</v>
      </c>
      <c r="C55" s="166" t="s">
        <v>197</v>
      </c>
      <c r="D55" s="166" t="s">
        <v>196</v>
      </c>
      <c r="E55" s="166" t="s">
        <v>196</v>
      </c>
      <c r="F55" s="166" t="s">
        <v>196</v>
      </c>
      <c r="G55" s="166" t="s">
        <v>196</v>
      </c>
      <c r="H55" s="40">
        <f>SUM(H56:H62)</f>
        <v>21.235999999999997</v>
      </c>
      <c r="I55" s="40">
        <f>SUM(I56:I62)</f>
        <v>21.235999999999997</v>
      </c>
      <c r="J55" s="67" t="s">
        <v>196</v>
      </c>
      <c r="K55" s="40">
        <f>SUM(K56:K62)</f>
        <v>46.759856000000006</v>
      </c>
      <c r="L55" s="40">
        <f>SUM(L56:L62)</f>
        <v>46.759856000000006</v>
      </c>
      <c r="M55" s="166" t="s">
        <v>196</v>
      </c>
      <c r="N55" s="166" t="s">
        <v>196</v>
      </c>
      <c r="O55" s="40">
        <f>SUM(O56:O59)</f>
        <v>21.235999999999997</v>
      </c>
      <c r="P55" s="40">
        <f>SUM(P56:P62)</f>
        <v>46.759856000000006</v>
      </c>
      <c r="Q55" s="40" t="s">
        <v>196</v>
      </c>
      <c r="R55" s="40" t="s">
        <v>196</v>
      </c>
      <c r="S55" s="166" t="s">
        <v>196</v>
      </c>
      <c r="T55" s="40">
        <f>SUM(T56:T59)</f>
        <v>5.4420000000000002</v>
      </c>
      <c r="U55" s="166" t="s">
        <v>196</v>
      </c>
      <c r="V55" s="166" t="s">
        <v>196</v>
      </c>
      <c r="W55" s="40">
        <f>SUM(W56:W59)</f>
        <v>5.4420000000000002</v>
      </c>
      <c r="X55" s="40">
        <v>0</v>
      </c>
      <c r="Y55" s="40">
        <f>SUM(Y56:Y59)</f>
        <v>0</v>
      </c>
      <c r="Z55" s="166" t="s">
        <v>196</v>
      </c>
      <c r="AA55" s="166" t="s">
        <v>196</v>
      </c>
      <c r="AB55" s="40">
        <f>SUM(AB56:AB59)</f>
        <v>0</v>
      </c>
      <c r="AC55" s="40">
        <v>0</v>
      </c>
      <c r="AD55" s="40">
        <f>SUM(AD56:AD57)</f>
        <v>3.36</v>
      </c>
      <c r="AE55" s="166" t="s">
        <v>196</v>
      </c>
      <c r="AF55" s="166" t="s">
        <v>196</v>
      </c>
      <c r="AG55" s="40">
        <f>SUM(AG56:AG59)</f>
        <v>3.36</v>
      </c>
      <c r="AH55" s="166" t="s">
        <v>196</v>
      </c>
      <c r="AI55" s="40">
        <f>SUM(AI56:AI62)</f>
        <v>17.875855999999999</v>
      </c>
      <c r="AJ55" s="166" t="s">
        <v>196</v>
      </c>
      <c r="AK55" s="166" t="s">
        <v>196</v>
      </c>
      <c r="AL55" s="40">
        <f>SUM(AL56:AL62)</f>
        <v>17.875855999999999</v>
      </c>
      <c r="AM55" s="40">
        <f>SUM(AM56:AM62)</f>
        <v>0</v>
      </c>
      <c r="AN55" s="40">
        <f>SUM(AN56:AN58)</f>
        <v>12.433999999999999</v>
      </c>
      <c r="AO55" s="166" t="s">
        <v>196</v>
      </c>
      <c r="AP55" s="166" t="s">
        <v>196</v>
      </c>
      <c r="AQ55" s="40">
        <f>SUM(AQ56:AQ57)</f>
        <v>12.433999999999999</v>
      </c>
      <c r="AR55" s="166" t="s">
        <v>196</v>
      </c>
      <c r="AS55" s="40">
        <f>SUM(AT55:AW55)</f>
        <v>28.884</v>
      </c>
      <c r="AT55" s="166" t="s">
        <v>196</v>
      </c>
      <c r="AU55" s="166" t="s">
        <v>196</v>
      </c>
      <c r="AV55" s="40">
        <f>SUM(AV56:AV62)</f>
        <v>28.884</v>
      </c>
      <c r="AW55" s="40">
        <f>SUM(AW56:AW59)</f>
        <v>0</v>
      </c>
      <c r="AX55" s="40">
        <f>SUM(AX56:AX59)</f>
        <v>0</v>
      </c>
      <c r="AY55" s="166" t="s">
        <v>196</v>
      </c>
      <c r="AZ55" s="166" t="s">
        <v>196</v>
      </c>
      <c r="BA55" s="40">
        <v>0</v>
      </c>
      <c r="BB55" s="166" t="s">
        <v>196</v>
      </c>
      <c r="BC55" s="40">
        <f>SUM(BC56:BC57)</f>
        <v>0</v>
      </c>
      <c r="BD55" s="166" t="s">
        <v>196</v>
      </c>
      <c r="BE55" s="166" t="s">
        <v>196</v>
      </c>
      <c r="BF55" s="40">
        <f>SUM(BF56:BF57)</f>
        <v>0</v>
      </c>
      <c r="BG55" s="166" t="s">
        <v>196</v>
      </c>
      <c r="BH55" s="40">
        <f>SUM(BH56:BH59)</f>
        <v>21.235999999999997</v>
      </c>
      <c r="BI55" s="166" t="s">
        <v>196</v>
      </c>
      <c r="BJ55" s="166" t="s">
        <v>196</v>
      </c>
      <c r="BK55" s="40">
        <f>SUM(BK56:BK59)</f>
        <v>21.235999999999997</v>
      </c>
      <c r="BL55" s="166" t="s">
        <v>196</v>
      </c>
      <c r="BM55" s="40">
        <f>SUM(BM56:BM62)</f>
        <v>46.759856000000006</v>
      </c>
      <c r="BN55" s="166" t="s">
        <v>196</v>
      </c>
      <c r="BO55" s="166" t="s">
        <v>196</v>
      </c>
      <c r="BP55" s="40">
        <f>SUM(BP56:BP62)</f>
        <v>46.759856000000006</v>
      </c>
      <c r="BQ55" s="40">
        <f>SUM(BQ56:BQ62)</f>
        <v>0</v>
      </c>
      <c r="BR55" s="166" t="s">
        <v>196</v>
      </c>
    </row>
    <row r="56" spans="1:70" s="41" customFormat="1" x14ac:dyDescent="0.2">
      <c r="A56" s="36" t="s">
        <v>240</v>
      </c>
      <c r="B56" s="37" t="s">
        <v>276</v>
      </c>
      <c r="C56" s="166" t="s">
        <v>241</v>
      </c>
      <c r="D56" s="166" t="s">
        <v>196</v>
      </c>
      <c r="E56" s="166">
        <v>2023</v>
      </c>
      <c r="F56" s="166">
        <v>2023</v>
      </c>
      <c r="G56" s="166" t="s">
        <v>196</v>
      </c>
      <c r="H56" s="40">
        <f>BH56</f>
        <v>12.433999999999999</v>
      </c>
      <c r="I56" s="40">
        <f>H56</f>
        <v>12.433999999999999</v>
      </c>
      <c r="J56" s="64">
        <v>44256</v>
      </c>
      <c r="K56" s="40">
        <f>L56</f>
        <v>0</v>
      </c>
      <c r="L56" s="40">
        <f>AL56+AV56+BF56</f>
        <v>0</v>
      </c>
      <c r="M56" s="64">
        <v>44256</v>
      </c>
      <c r="N56" s="166" t="s">
        <v>196</v>
      </c>
      <c r="O56" s="40">
        <f t="shared" ref="O56:O62" si="79">I56</f>
        <v>12.433999999999999</v>
      </c>
      <c r="P56" s="40">
        <f t="shared" ref="P56:P62" si="80">L56</f>
        <v>0</v>
      </c>
      <c r="Q56" s="40" t="s">
        <v>196</v>
      </c>
      <c r="R56" s="40" t="s">
        <v>196</v>
      </c>
      <c r="S56" s="166" t="s">
        <v>196</v>
      </c>
      <c r="T56" s="40">
        <f t="shared" ref="T56:T65" si="81">SUM(U56:X56)</f>
        <v>0</v>
      </c>
      <c r="U56" s="166" t="s">
        <v>196</v>
      </c>
      <c r="V56" s="166" t="s">
        <v>196</v>
      </c>
      <c r="W56" s="40">
        <v>0</v>
      </c>
      <c r="X56" s="40">
        <v>0</v>
      </c>
      <c r="Y56" s="40">
        <f t="shared" ref="Y56:Y65" si="82">SUM(Z56:AC56)</f>
        <v>0</v>
      </c>
      <c r="Z56" s="166" t="s">
        <v>196</v>
      </c>
      <c r="AA56" s="166" t="s">
        <v>196</v>
      </c>
      <c r="AB56" s="40">
        <v>0</v>
      </c>
      <c r="AC56" s="40">
        <v>0</v>
      </c>
      <c r="AD56" s="166">
        <f t="shared" ref="AD56:AD60" si="83">SUM(AE56:AH56)</f>
        <v>0</v>
      </c>
      <c r="AE56" s="166" t="s">
        <v>196</v>
      </c>
      <c r="AF56" s="166" t="s">
        <v>196</v>
      </c>
      <c r="AG56" s="166">
        <v>0</v>
      </c>
      <c r="AH56" s="166" t="s">
        <v>196</v>
      </c>
      <c r="AI56" s="40">
        <f t="shared" ref="AI56:AI57" si="84">AL56</f>
        <v>0</v>
      </c>
      <c r="AJ56" s="166" t="s">
        <v>196</v>
      </c>
      <c r="AK56" s="166" t="s">
        <v>196</v>
      </c>
      <c r="AL56" s="40">
        <v>0</v>
      </c>
      <c r="AM56" s="40">
        <v>0</v>
      </c>
      <c r="AN56" s="166">
        <f>SUM(AO56:AR56)</f>
        <v>12.433999999999999</v>
      </c>
      <c r="AO56" s="166" t="s">
        <v>196</v>
      </c>
      <c r="AP56" s="166" t="s">
        <v>196</v>
      </c>
      <c r="AQ56" s="166">
        <v>12.433999999999999</v>
      </c>
      <c r="AR56" s="166" t="s">
        <v>196</v>
      </c>
      <c r="AS56" s="166">
        <f>SUM(AT56:AW56)</f>
        <v>0</v>
      </c>
      <c r="AT56" s="166" t="s">
        <v>196</v>
      </c>
      <c r="AU56" s="166" t="s">
        <v>196</v>
      </c>
      <c r="AV56" s="166">
        <v>0</v>
      </c>
      <c r="AW56" s="40">
        <v>0</v>
      </c>
      <c r="AX56" s="166" t="s">
        <v>196</v>
      </c>
      <c r="AY56" s="166" t="s">
        <v>196</v>
      </c>
      <c r="AZ56" s="166" t="s">
        <v>196</v>
      </c>
      <c r="BA56" s="40">
        <v>0</v>
      </c>
      <c r="BB56" s="166" t="s">
        <v>196</v>
      </c>
      <c r="BC56" s="40">
        <f>BF56</f>
        <v>0</v>
      </c>
      <c r="BD56" s="166" t="s">
        <v>196</v>
      </c>
      <c r="BE56" s="166" t="s">
        <v>196</v>
      </c>
      <c r="BF56" s="40">
        <v>0</v>
      </c>
      <c r="BG56" s="166">
        <v>0</v>
      </c>
      <c r="BH56" s="166">
        <f>SUM(BI56:BL56)</f>
        <v>12.433999999999999</v>
      </c>
      <c r="BI56" s="166" t="s">
        <v>196</v>
      </c>
      <c r="BJ56" s="166" t="s">
        <v>196</v>
      </c>
      <c r="BK56" s="40">
        <f t="shared" ref="BK56:BK62" si="85">W56+AG56+AQ56+BA56</f>
        <v>12.433999999999999</v>
      </c>
      <c r="BL56" s="166" t="s">
        <v>196</v>
      </c>
      <c r="BM56" s="40">
        <f>SUM(BN56:BQ56)</f>
        <v>0</v>
      </c>
      <c r="BN56" s="166" t="s">
        <v>196</v>
      </c>
      <c r="BO56" s="166" t="s">
        <v>196</v>
      </c>
      <c r="BP56" s="40">
        <f t="shared" ref="BP56:BP62" si="86">BF56+AL56+AV56</f>
        <v>0</v>
      </c>
      <c r="BQ56" s="166">
        <f>BG56+AW56+AM56</f>
        <v>0</v>
      </c>
      <c r="BR56" s="166" t="s">
        <v>196</v>
      </c>
    </row>
    <row r="57" spans="1:70" s="41" customFormat="1" x14ac:dyDescent="0.2">
      <c r="A57" s="36" t="s">
        <v>244</v>
      </c>
      <c r="B57" s="37" t="s">
        <v>245</v>
      </c>
      <c r="C57" s="166" t="s">
        <v>246</v>
      </c>
      <c r="D57" s="166" t="s">
        <v>196</v>
      </c>
      <c r="E57" s="166">
        <v>2022</v>
      </c>
      <c r="F57" s="166">
        <v>2022</v>
      </c>
      <c r="G57" s="166" t="s">
        <v>196</v>
      </c>
      <c r="H57" s="40">
        <f t="shared" ref="H57:H65" si="87">BH57</f>
        <v>3.36</v>
      </c>
      <c r="I57" s="40">
        <f>H57</f>
        <v>3.36</v>
      </c>
      <c r="J57" s="64">
        <v>44075</v>
      </c>
      <c r="K57" s="40">
        <f t="shared" ref="K57:K62" si="88">L57</f>
        <v>1.4550000000000001</v>
      </c>
      <c r="L57" s="40">
        <f t="shared" ref="L57:L58" si="89">AL57+AV57+BF57</f>
        <v>1.4550000000000001</v>
      </c>
      <c r="M57" s="64">
        <v>44075</v>
      </c>
      <c r="N57" s="166" t="s">
        <v>196</v>
      </c>
      <c r="O57" s="40">
        <f t="shared" si="79"/>
        <v>3.36</v>
      </c>
      <c r="P57" s="40">
        <f t="shared" si="80"/>
        <v>1.4550000000000001</v>
      </c>
      <c r="Q57" s="40" t="s">
        <v>196</v>
      </c>
      <c r="R57" s="40" t="s">
        <v>196</v>
      </c>
      <c r="S57" s="166" t="s">
        <v>196</v>
      </c>
      <c r="T57" s="40">
        <f t="shared" si="81"/>
        <v>0</v>
      </c>
      <c r="U57" s="166" t="s">
        <v>196</v>
      </c>
      <c r="V57" s="166" t="s">
        <v>196</v>
      </c>
      <c r="W57" s="40">
        <v>0</v>
      </c>
      <c r="X57" s="40">
        <v>0</v>
      </c>
      <c r="Y57" s="40">
        <f t="shared" si="82"/>
        <v>0</v>
      </c>
      <c r="Z57" s="166" t="s">
        <v>196</v>
      </c>
      <c r="AA57" s="166" t="s">
        <v>196</v>
      </c>
      <c r="AB57" s="40">
        <v>0</v>
      </c>
      <c r="AC57" s="40">
        <v>0</v>
      </c>
      <c r="AD57" s="40">
        <f t="shared" si="83"/>
        <v>3.36</v>
      </c>
      <c r="AE57" s="166" t="s">
        <v>196</v>
      </c>
      <c r="AF57" s="166" t="s">
        <v>196</v>
      </c>
      <c r="AG57" s="40">
        <v>3.36</v>
      </c>
      <c r="AH57" s="166" t="s">
        <v>196</v>
      </c>
      <c r="AI57" s="40">
        <f t="shared" si="84"/>
        <v>1.4550000000000001</v>
      </c>
      <c r="AJ57" s="166" t="s">
        <v>196</v>
      </c>
      <c r="AK57" s="166" t="s">
        <v>196</v>
      </c>
      <c r="AL57" s="40">
        <v>1.4550000000000001</v>
      </c>
      <c r="AM57" s="40">
        <v>0</v>
      </c>
      <c r="AN57" s="40">
        <f t="shared" ref="AN57:AN60" si="90">SUM(AO57:AR57)</f>
        <v>0</v>
      </c>
      <c r="AO57" s="166" t="s">
        <v>196</v>
      </c>
      <c r="AP57" s="166" t="s">
        <v>196</v>
      </c>
      <c r="AQ57" s="40">
        <v>0</v>
      </c>
      <c r="AR57" s="166" t="s">
        <v>196</v>
      </c>
      <c r="AS57" s="40">
        <f t="shared" ref="AS57:AS59" si="91">SUM(AT57:AW57)</f>
        <v>0</v>
      </c>
      <c r="AT57" s="166" t="s">
        <v>196</v>
      </c>
      <c r="AU57" s="166" t="s">
        <v>196</v>
      </c>
      <c r="AV57" s="40">
        <v>0</v>
      </c>
      <c r="AW57" s="40">
        <v>0</v>
      </c>
      <c r="AX57" s="166" t="s">
        <v>196</v>
      </c>
      <c r="AY57" s="166" t="s">
        <v>196</v>
      </c>
      <c r="AZ57" s="166" t="s">
        <v>196</v>
      </c>
      <c r="BA57" s="40">
        <v>0</v>
      </c>
      <c r="BB57" s="166" t="s">
        <v>196</v>
      </c>
      <c r="BC57" s="40">
        <f>BF57</f>
        <v>0</v>
      </c>
      <c r="BD57" s="166" t="s">
        <v>196</v>
      </c>
      <c r="BE57" s="166" t="s">
        <v>196</v>
      </c>
      <c r="BF57" s="40">
        <v>0</v>
      </c>
      <c r="BG57" s="40">
        <v>0</v>
      </c>
      <c r="BH57" s="40">
        <f>SUM(BI57:BL57)</f>
        <v>3.36</v>
      </c>
      <c r="BI57" s="166" t="s">
        <v>196</v>
      </c>
      <c r="BJ57" s="166" t="s">
        <v>196</v>
      </c>
      <c r="BK57" s="40">
        <f t="shared" si="85"/>
        <v>3.36</v>
      </c>
      <c r="BL57" s="166" t="s">
        <v>196</v>
      </c>
      <c r="BM57" s="40">
        <f t="shared" ref="BM57:BM58" si="92">SUM(BN57:BQ57)</f>
        <v>1.4550000000000001</v>
      </c>
      <c r="BN57" s="166" t="s">
        <v>196</v>
      </c>
      <c r="BO57" s="40" t="str">
        <f>AK57</f>
        <v>нд</v>
      </c>
      <c r="BP57" s="40">
        <f t="shared" si="86"/>
        <v>1.4550000000000001</v>
      </c>
      <c r="BQ57" s="166">
        <f t="shared" ref="BQ57:BQ59" si="93">BG57+AW57+AM57</f>
        <v>0</v>
      </c>
      <c r="BR57" s="166" t="s">
        <v>196</v>
      </c>
    </row>
    <row r="58" spans="1:70" s="41" customFormat="1" ht="24" x14ac:dyDescent="0.2">
      <c r="A58" s="118" t="s">
        <v>247</v>
      </c>
      <c r="B58" s="119" t="s">
        <v>271</v>
      </c>
      <c r="C58" s="166" t="s">
        <v>272</v>
      </c>
      <c r="D58" s="166" t="s">
        <v>196</v>
      </c>
      <c r="E58" s="166">
        <v>2022</v>
      </c>
      <c r="F58" s="166">
        <v>2022</v>
      </c>
      <c r="G58" s="166" t="s">
        <v>196</v>
      </c>
      <c r="H58" s="40">
        <f t="shared" si="87"/>
        <v>0</v>
      </c>
      <c r="I58" s="40">
        <f t="shared" ref="I58:I59" si="94">H58</f>
        <v>0</v>
      </c>
      <c r="J58" s="64">
        <v>44256</v>
      </c>
      <c r="K58" s="40">
        <f t="shared" si="88"/>
        <v>1.3378559999999999</v>
      </c>
      <c r="L58" s="40">
        <f t="shared" si="89"/>
        <v>1.3378559999999999</v>
      </c>
      <c r="M58" s="64">
        <v>44256</v>
      </c>
      <c r="N58" s="166" t="s">
        <v>196</v>
      </c>
      <c r="O58" s="40">
        <f t="shared" si="79"/>
        <v>0</v>
      </c>
      <c r="P58" s="40">
        <f t="shared" si="80"/>
        <v>1.3378559999999999</v>
      </c>
      <c r="Q58" s="40" t="s">
        <v>196</v>
      </c>
      <c r="R58" s="40" t="s">
        <v>196</v>
      </c>
      <c r="S58" s="166" t="s">
        <v>196</v>
      </c>
      <c r="T58" s="40">
        <f t="shared" si="81"/>
        <v>0</v>
      </c>
      <c r="U58" s="166" t="s">
        <v>196</v>
      </c>
      <c r="V58" s="166" t="s">
        <v>196</v>
      </c>
      <c r="W58" s="40">
        <v>0</v>
      </c>
      <c r="X58" s="40">
        <v>0</v>
      </c>
      <c r="Y58" s="40">
        <f t="shared" si="82"/>
        <v>0</v>
      </c>
      <c r="Z58" s="166" t="s">
        <v>196</v>
      </c>
      <c r="AA58" s="166" t="s">
        <v>196</v>
      </c>
      <c r="AB58" s="40">
        <v>0</v>
      </c>
      <c r="AC58" s="40">
        <v>0</v>
      </c>
      <c r="AD58" s="40">
        <f t="shared" si="83"/>
        <v>0</v>
      </c>
      <c r="AE58" s="166" t="s">
        <v>196</v>
      </c>
      <c r="AF58" s="166" t="s">
        <v>196</v>
      </c>
      <c r="AG58" s="40">
        <v>0</v>
      </c>
      <c r="AH58" s="166" t="s">
        <v>196</v>
      </c>
      <c r="AI58" s="40">
        <f t="shared" ref="AI58:AI62" si="95">SUM(AJ58:AM58)</f>
        <v>1.3378559999999999</v>
      </c>
      <c r="AJ58" s="166" t="s">
        <v>196</v>
      </c>
      <c r="AK58" s="166" t="s">
        <v>196</v>
      </c>
      <c r="AL58" s="40">
        <v>1.3378559999999999</v>
      </c>
      <c r="AM58" s="40">
        <v>0</v>
      </c>
      <c r="AN58" s="40">
        <f t="shared" si="90"/>
        <v>0</v>
      </c>
      <c r="AO58" s="166" t="s">
        <v>196</v>
      </c>
      <c r="AP58" s="166" t="s">
        <v>196</v>
      </c>
      <c r="AQ58" s="40">
        <v>0</v>
      </c>
      <c r="AR58" s="166" t="s">
        <v>196</v>
      </c>
      <c r="AS58" s="40">
        <f t="shared" ref="AS58" si="96">SUM(AT58:AW58)</f>
        <v>0</v>
      </c>
      <c r="AT58" s="166" t="s">
        <v>196</v>
      </c>
      <c r="AU58" s="166" t="s">
        <v>196</v>
      </c>
      <c r="AV58" s="40">
        <v>0</v>
      </c>
      <c r="AW58" s="40">
        <v>0</v>
      </c>
      <c r="AX58" s="166" t="s">
        <v>196</v>
      </c>
      <c r="AY58" s="166" t="s">
        <v>196</v>
      </c>
      <c r="AZ58" s="166" t="s">
        <v>196</v>
      </c>
      <c r="BA58" s="40">
        <v>0</v>
      </c>
      <c r="BB58" s="166" t="s">
        <v>196</v>
      </c>
      <c r="BC58" s="40">
        <f t="shared" ref="BC58" si="97">BF58</f>
        <v>0</v>
      </c>
      <c r="BD58" s="166" t="s">
        <v>196</v>
      </c>
      <c r="BE58" s="166" t="s">
        <v>196</v>
      </c>
      <c r="BF58" s="40">
        <v>0</v>
      </c>
      <c r="BG58" s="40">
        <v>0</v>
      </c>
      <c r="BH58" s="40">
        <f t="shared" ref="BH58:BH65" si="98">SUM(BI58:BL58)</f>
        <v>0</v>
      </c>
      <c r="BI58" s="166" t="s">
        <v>196</v>
      </c>
      <c r="BJ58" s="166" t="s">
        <v>196</v>
      </c>
      <c r="BK58" s="40">
        <f t="shared" si="85"/>
        <v>0</v>
      </c>
      <c r="BL58" s="166" t="s">
        <v>196</v>
      </c>
      <c r="BM58" s="40">
        <f t="shared" si="92"/>
        <v>1.3378559999999999</v>
      </c>
      <c r="BN58" s="166" t="s">
        <v>196</v>
      </c>
      <c r="BO58" s="40" t="str">
        <f t="shared" ref="BO58" si="99">AK58</f>
        <v>нд</v>
      </c>
      <c r="BP58" s="40">
        <f t="shared" si="86"/>
        <v>1.3378559999999999</v>
      </c>
      <c r="BQ58" s="40">
        <f t="shared" si="93"/>
        <v>0</v>
      </c>
      <c r="BR58" s="166" t="s">
        <v>196</v>
      </c>
    </row>
    <row r="59" spans="1:70" s="41" customFormat="1" ht="60" x14ac:dyDescent="0.2">
      <c r="A59" s="118" t="s">
        <v>248</v>
      </c>
      <c r="B59" s="172" t="s">
        <v>291</v>
      </c>
      <c r="C59" s="166" t="s">
        <v>292</v>
      </c>
      <c r="D59" s="166" t="s">
        <v>196</v>
      </c>
      <c r="E59" s="166">
        <v>2021</v>
      </c>
      <c r="F59" s="166">
        <v>2022</v>
      </c>
      <c r="G59" s="166" t="s">
        <v>196</v>
      </c>
      <c r="H59" s="40">
        <f>BH59</f>
        <v>5.4420000000000002</v>
      </c>
      <c r="I59" s="40">
        <f t="shared" si="94"/>
        <v>5.4420000000000002</v>
      </c>
      <c r="J59" s="64" t="s">
        <v>196</v>
      </c>
      <c r="K59" s="40">
        <f t="shared" si="88"/>
        <v>6.5129999999999999</v>
      </c>
      <c r="L59" s="40">
        <f>AL59+AV59+BF59</f>
        <v>6.5129999999999999</v>
      </c>
      <c r="M59" s="64">
        <v>44075</v>
      </c>
      <c r="N59" s="166" t="s">
        <v>196</v>
      </c>
      <c r="O59" s="40">
        <f t="shared" si="79"/>
        <v>5.4420000000000002</v>
      </c>
      <c r="P59" s="40">
        <f t="shared" si="80"/>
        <v>6.5129999999999999</v>
      </c>
      <c r="Q59" s="40" t="s">
        <v>196</v>
      </c>
      <c r="R59" s="40" t="s">
        <v>196</v>
      </c>
      <c r="S59" s="166" t="s">
        <v>196</v>
      </c>
      <c r="T59" s="40">
        <f t="shared" si="81"/>
        <v>5.4420000000000002</v>
      </c>
      <c r="U59" s="166" t="s">
        <v>196</v>
      </c>
      <c r="V59" s="166" t="s">
        <v>196</v>
      </c>
      <c r="W59" s="40">
        <v>5.4420000000000002</v>
      </c>
      <c r="X59" s="40">
        <v>0</v>
      </c>
      <c r="Y59" s="40">
        <f t="shared" si="82"/>
        <v>0</v>
      </c>
      <c r="Z59" s="166" t="s">
        <v>196</v>
      </c>
      <c r="AA59" s="166" t="s">
        <v>196</v>
      </c>
      <c r="AB59" s="40">
        <v>0</v>
      </c>
      <c r="AC59" s="40">
        <v>0</v>
      </c>
      <c r="AD59" s="40">
        <f t="shared" si="83"/>
        <v>0</v>
      </c>
      <c r="AE59" s="40">
        <v>0</v>
      </c>
      <c r="AF59" s="40">
        <v>0</v>
      </c>
      <c r="AG59" s="40">
        <v>0</v>
      </c>
      <c r="AH59" s="40">
        <v>0</v>
      </c>
      <c r="AI59" s="40">
        <f t="shared" si="95"/>
        <v>6.5129999999999999</v>
      </c>
      <c r="AJ59" s="166" t="s">
        <v>196</v>
      </c>
      <c r="AK59" s="166" t="s">
        <v>196</v>
      </c>
      <c r="AL59" s="173">
        <v>6.5129999999999999</v>
      </c>
      <c r="AM59" s="173">
        <v>0</v>
      </c>
      <c r="AN59" s="40">
        <f t="shared" si="90"/>
        <v>0</v>
      </c>
      <c r="AO59" s="166" t="s">
        <v>196</v>
      </c>
      <c r="AP59" s="166" t="s">
        <v>196</v>
      </c>
      <c r="AQ59" s="40">
        <v>0</v>
      </c>
      <c r="AR59" s="166" t="s">
        <v>196</v>
      </c>
      <c r="AS59" s="65">
        <f t="shared" si="91"/>
        <v>0</v>
      </c>
      <c r="AT59" s="166" t="s">
        <v>196</v>
      </c>
      <c r="AU59" s="166" t="s">
        <v>196</v>
      </c>
      <c r="AV59" s="40">
        <v>0</v>
      </c>
      <c r="AW59" s="40">
        <v>0</v>
      </c>
      <c r="AX59" s="166" t="s">
        <v>196</v>
      </c>
      <c r="AY59" s="166" t="s">
        <v>196</v>
      </c>
      <c r="AZ59" s="166" t="s">
        <v>196</v>
      </c>
      <c r="BA59" s="40">
        <v>0</v>
      </c>
      <c r="BB59" s="166" t="s">
        <v>196</v>
      </c>
      <c r="BC59" s="40">
        <f>BF59</f>
        <v>0</v>
      </c>
      <c r="BD59" s="166" t="s">
        <v>196</v>
      </c>
      <c r="BE59" s="166" t="s">
        <v>196</v>
      </c>
      <c r="BF59" s="40">
        <v>0</v>
      </c>
      <c r="BG59" s="40">
        <v>0</v>
      </c>
      <c r="BH59" s="40">
        <f t="shared" si="98"/>
        <v>5.4420000000000002</v>
      </c>
      <c r="BI59" s="166" t="s">
        <v>196</v>
      </c>
      <c r="BJ59" s="166" t="s">
        <v>196</v>
      </c>
      <c r="BK59" s="40">
        <f>W59+AG59+AQ59+BA59</f>
        <v>5.4420000000000002</v>
      </c>
      <c r="BL59" s="166" t="s">
        <v>196</v>
      </c>
      <c r="BM59" s="40">
        <f>SUM(BN59:BQ59)</f>
        <v>6.5129999999999999</v>
      </c>
      <c r="BN59" s="166" t="s">
        <v>196</v>
      </c>
      <c r="BO59" s="40" t="str">
        <f t="shared" ref="BO59:BO61" si="100">AK59</f>
        <v>нд</v>
      </c>
      <c r="BP59" s="40">
        <f t="shared" si="86"/>
        <v>6.5129999999999999</v>
      </c>
      <c r="BQ59" s="166">
        <f t="shared" si="93"/>
        <v>0</v>
      </c>
      <c r="BR59" s="37" t="s">
        <v>328</v>
      </c>
    </row>
    <row r="60" spans="1:70" s="41" customFormat="1" ht="72" x14ac:dyDescent="0.2">
      <c r="A60" s="118" t="s">
        <v>249</v>
      </c>
      <c r="B60" s="172" t="s">
        <v>331</v>
      </c>
      <c r="C60" s="166" t="s">
        <v>316</v>
      </c>
      <c r="D60" s="166" t="s">
        <v>196</v>
      </c>
      <c r="E60" s="166">
        <v>2022</v>
      </c>
      <c r="F60" s="166">
        <v>2023</v>
      </c>
      <c r="G60" s="166" t="s">
        <v>196</v>
      </c>
      <c r="H60" s="40">
        <f t="shared" ref="H60:H61" si="101">BH60</f>
        <v>0</v>
      </c>
      <c r="I60" s="40">
        <f>H60</f>
        <v>0</v>
      </c>
      <c r="J60" s="64">
        <v>44440</v>
      </c>
      <c r="K60" s="40">
        <f t="shared" ref="K60:K61" si="102">L60</f>
        <v>29.477</v>
      </c>
      <c r="L60" s="40">
        <f>AL60+AV60+BF60</f>
        <v>29.477</v>
      </c>
      <c r="M60" s="64">
        <v>44440</v>
      </c>
      <c r="N60" s="166" t="s">
        <v>196</v>
      </c>
      <c r="O60" s="40">
        <f t="shared" ref="O60:O61" si="103">I60</f>
        <v>0</v>
      </c>
      <c r="P60" s="40">
        <f t="shared" ref="P60:P61" si="104">L60</f>
        <v>29.477</v>
      </c>
      <c r="Q60" s="40" t="s">
        <v>196</v>
      </c>
      <c r="R60" s="40" t="s">
        <v>196</v>
      </c>
      <c r="S60" s="166" t="s">
        <v>196</v>
      </c>
      <c r="T60" s="40">
        <f t="shared" ref="T60" si="105">SUM(U60:X60)</f>
        <v>0</v>
      </c>
      <c r="U60" s="166" t="s">
        <v>196</v>
      </c>
      <c r="V60" s="166" t="s">
        <v>196</v>
      </c>
      <c r="W60" s="40">
        <v>0</v>
      </c>
      <c r="X60" s="40">
        <v>0</v>
      </c>
      <c r="Y60" s="40">
        <f t="shared" si="82"/>
        <v>0</v>
      </c>
      <c r="Z60" s="166" t="s">
        <v>196</v>
      </c>
      <c r="AA60" s="166" t="s">
        <v>196</v>
      </c>
      <c r="AB60" s="40">
        <v>0</v>
      </c>
      <c r="AC60" s="40">
        <v>0</v>
      </c>
      <c r="AD60" s="40">
        <f t="shared" si="83"/>
        <v>0</v>
      </c>
      <c r="AE60" s="40">
        <v>0</v>
      </c>
      <c r="AF60" s="40">
        <v>0</v>
      </c>
      <c r="AG60" s="40">
        <v>0</v>
      </c>
      <c r="AH60" s="40">
        <v>0</v>
      </c>
      <c r="AI60" s="40">
        <f t="shared" ref="AI60:AI61" si="106">SUM(AJ60:AM60)</f>
        <v>2.1779999999999999</v>
      </c>
      <c r="AJ60" s="166" t="s">
        <v>196</v>
      </c>
      <c r="AK60" s="166" t="s">
        <v>196</v>
      </c>
      <c r="AL60" s="120">
        <v>2.1779999999999999</v>
      </c>
      <c r="AM60" s="40">
        <v>0</v>
      </c>
      <c r="AN60" s="40">
        <f t="shared" si="90"/>
        <v>0</v>
      </c>
      <c r="AO60" s="166" t="s">
        <v>196</v>
      </c>
      <c r="AP60" s="166" t="s">
        <v>196</v>
      </c>
      <c r="AQ60" s="40">
        <v>0</v>
      </c>
      <c r="AR60" s="166" t="s">
        <v>196</v>
      </c>
      <c r="AS60" s="65">
        <f>SUM(AT60:AW60)</f>
        <v>27.298999999999999</v>
      </c>
      <c r="AT60" s="166" t="s">
        <v>196</v>
      </c>
      <c r="AU60" s="166" t="s">
        <v>196</v>
      </c>
      <c r="AV60" s="40">
        <v>27.298999999999999</v>
      </c>
      <c r="AW60" s="40">
        <v>0</v>
      </c>
      <c r="AX60" s="166">
        <f t="shared" ref="AX60" si="107">SUM(AY60:BB60)</f>
        <v>0</v>
      </c>
      <c r="AY60" s="166" t="s">
        <v>196</v>
      </c>
      <c r="AZ60" s="166" t="s">
        <v>196</v>
      </c>
      <c r="BA60" s="40">
        <v>0</v>
      </c>
      <c r="BB60" s="166" t="s">
        <v>196</v>
      </c>
      <c r="BC60" s="40">
        <f t="shared" ref="BC60" si="108">SUM(BD60:BG60)</f>
        <v>0</v>
      </c>
      <c r="BD60" s="166" t="s">
        <v>196</v>
      </c>
      <c r="BE60" s="166" t="s">
        <v>196</v>
      </c>
      <c r="BF60" s="40">
        <v>0</v>
      </c>
      <c r="BG60" s="40">
        <v>0</v>
      </c>
      <c r="BH60" s="40">
        <f t="shared" si="98"/>
        <v>0</v>
      </c>
      <c r="BI60" s="166" t="s">
        <v>196</v>
      </c>
      <c r="BJ60" s="166" t="s">
        <v>196</v>
      </c>
      <c r="BK60" s="40">
        <f t="shared" ref="BK60:BK61" si="109">W60+AG60+AQ60+BA60</f>
        <v>0</v>
      </c>
      <c r="BL60" s="40">
        <v>0</v>
      </c>
      <c r="BM60" s="40">
        <f>SUM(BN60:BQ60)</f>
        <v>29.477</v>
      </c>
      <c r="BN60" s="166" t="s">
        <v>196</v>
      </c>
      <c r="BO60" s="40" t="str">
        <f t="shared" si="100"/>
        <v>нд</v>
      </c>
      <c r="BP60" s="40">
        <f t="shared" ref="BP60:BP61" si="110">BF60+AL60+AV60</f>
        <v>29.477</v>
      </c>
      <c r="BQ60" s="40">
        <f>BG60+AW60+AM60</f>
        <v>0</v>
      </c>
      <c r="BR60" s="37" t="s">
        <v>325</v>
      </c>
    </row>
    <row r="61" spans="1:70" s="41" customFormat="1" x14ac:dyDescent="0.2">
      <c r="A61" s="118" t="s">
        <v>337</v>
      </c>
      <c r="B61" s="119" t="s">
        <v>340</v>
      </c>
      <c r="C61" s="166" t="s">
        <v>362</v>
      </c>
      <c r="D61" s="166" t="s">
        <v>196</v>
      </c>
      <c r="E61" s="166">
        <v>2023</v>
      </c>
      <c r="F61" s="166">
        <v>2023</v>
      </c>
      <c r="G61" s="166" t="s">
        <v>196</v>
      </c>
      <c r="H61" s="40">
        <f t="shared" si="101"/>
        <v>0</v>
      </c>
      <c r="I61" s="40">
        <f t="shared" ref="I61" si="111">H61</f>
        <v>0</v>
      </c>
      <c r="J61" s="64">
        <v>44805</v>
      </c>
      <c r="K61" s="40">
        <f t="shared" si="102"/>
        <v>1.585</v>
      </c>
      <c r="L61" s="40">
        <f t="shared" ref="L61" si="112">AL61+AV61+BF61</f>
        <v>1.585</v>
      </c>
      <c r="M61" s="64">
        <v>44256</v>
      </c>
      <c r="N61" s="166" t="s">
        <v>196</v>
      </c>
      <c r="O61" s="40">
        <f t="shared" si="103"/>
        <v>0</v>
      </c>
      <c r="P61" s="40">
        <f t="shared" si="104"/>
        <v>1.585</v>
      </c>
      <c r="Q61" s="40" t="s">
        <v>196</v>
      </c>
      <c r="R61" s="40" t="s">
        <v>196</v>
      </c>
      <c r="S61" s="166" t="s">
        <v>196</v>
      </c>
      <c r="T61" s="40">
        <f t="shared" ref="T61" si="113">SUM(U61:X61)</f>
        <v>0</v>
      </c>
      <c r="U61" s="166" t="s">
        <v>196</v>
      </c>
      <c r="V61" s="166" t="s">
        <v>196</v>
      </c>
      <c r="W61" s="40">
        <v>0</v>
      </c>
      <c r="X61" s="40">
        <v>0</v>
      </c>
      <c r="Y61" s="40">
        <f t="shared" ref="Y61" si="114">SUM(Z61:AC61)</f>
        <v>0</v>
      </c>
      <c r="Z61" s="166" t="s">
        <v>196</v>
      </c>
      <c r="AA61" s="166" t="s">
        <v>196</v>
      </c>
      <c r="AB61" s="40">
        <v>0</v>
      </c>
      <c r="AC61" s="40">
        <v>0</v>
      </c>
      <c r="AD61" s="40">
        <f t="shared" ref="AD61" si="115">SUM(AE61:AH61)</f>
        <v>0</v>
      </c>
      <c r="AE61" s="166" t="s">
        <v>196</v>
      </c>
      <c r="AF61" s="166" t="s">
        <v>196</v>
      </c>
      <c r="AG61" s="40">
        <v>0</v>
      </c>
      <c r="AH61" s="166" t="s">
        <v>196</v>
      </c>
      <c r="AI61" s="40">
        <f t="shared" si="106"/>
        <v>0</v>
      </c>
      <c r="AJ61" s="166" t="s">
        <v>196</v>
      </c>
      <c r="AK61" s="166" t="s">
        <v>196</v>
      </c>
      <c r="AL61" s="40">
        <v>0</v>
      </c>
      <c r="AM61" s="40">
        <v>0</v>
      </c>
      <c r="AN61" s="40">
        <f t="shared" ref="AN61" si="116">SUM(AO61:AR61)</f>
        <v>0</v>
      </c>
      <c r="AO61" s="166" t="s">
        <v>196</v>
      </c>
      <c r="AP61" s="166" t="s">
        <v>196</v>
      </c>
      <c r="AQ61" s="40">
        <v>0</v>
      </c>
      <c r="AR61" s="166" t="s">
        <v>196</v>
      </c>
      <c r="AS61" s="40">
        <f t="shared" ref="AS61" si="117">SUM(AT61:AW61)</f>
        <v>1.585</v>
      </c>
      <c r="AT61" s="166" t="s">
        <v>196</v>
      </c>
      <c r="AU61" s="166" t="s">
        <v>196</v>
      </c>
      <c r="AV61" s="40">
        <v>1.585</v>
      </c>
      <c r="AW61" s="40">
        <v>0</v>
      </c>
      <c r="AX61" s="166" t="s">
        <v>196</v>
      </c>
      <c r="AY61" s="166" t="s">
        <v>196</v>
      </c>
      <c r="AZ61" s="166" t="s">
        <v>196</v>
      </c>
      <c r="BA61" s="40">
        <v>0</v>
      </c>
      <c r="BB61" s="166" t="s">
        <v>196</v>
      </c>
      <c r="BC61" s="40">
        <f t="shared" ref="BC61" si="118">BF61</f>
        <v>0</v>
      </c>
      <c r="BD61" s="166" t="s">
        <v>196</v>
      </c>
      <c r="BE61" s="166" t="s">
        <v>196</v>
      </c>
      <c r="BF61" s="40">
        <v>0</v>
      </c>
      <c r="BG61" s="40">
        <v>0</v>
      </c>
      <c r="BH61" s="40">
        <f t="shared" ref="BH61" si="119">SUM(BI61:BL61)</f>
        <v>0</v>
      </c>
      <c r="BI61" s="166" t="s">
        <v>196</v>
      </c>
      <c r="BJ61" s="166" t="s">
        <v>196</v>
      </c>
      <c r="BK61" s="40">
        <f t="shared" si="109"/>
        <v>0</v>
      </c>
      <c r="BL61" s="166" t="s">
        <v>196</v>
      </c>
      <c r="BM61" s="40">
        <f t="shared" ref="BM61" si="120">SUM(BN61:BQ61)</f>
        <v>1.585</v>
      </c>
      <c r="BN61" s="166" t="s">
        <v>196</v>
      </c>
      <c r="BO61" s="40" t="str">
        <f t="shared" si="100"/>
        <v>нд</v>
      </c>
      <c r="BP61" s="40">
        <f t="shared" si="110"/>
        <v>1.585</v>
      </c>
      <c r="BQ61" s="40">
        <f t="shared" ref="BQ61" si="121">BG61+AW61+AM61</f>
        <v>0</v>
      </c>
      <c r="BR61" s="166" t="s">
        <v>196</v>
      </c>
    </row>
    <row r="62" spans="1:70" s="41" customFormat="1" ht="72" x14ac:dyDescent="0.2">
      <c r="A62" s="118" t="s">
        <v>290</v>
      </c>
      <c r="B62" s="172" t="s">
        <v>336</v>
      </c>
      <c r="C62" s="166" t="s">
        <v>361</v>
      </c>
      <c r="D62" s="166" t="s">
        <v>196</v>
      </c>
      <c r="E62" s="166">
        <v>2022</v>
      </c>
      <c r="F62" s="166">
        <v>2022</v>
      </c>
      <c r="G62" s="166" t="s">
        <v>196</v>
      </c>
      <c r="H62" s="40">
        <f t="shared" si="87"/>
        <v>0</v>
      </c>
      <c r="I62" s="40">
        <f>H62</f>
        <v>0</v>
      </c>
      <c r="J62" s="64">
        <v>44805</v>
      </c>
      <c r="K62" s="40">
        <f t="shared" si="88"/>
        <v>6.3920000000000003</v>
      </c>
      <c r="L62" s="40">
        <f>AL62+AV62+BF62</f>
        <v>6.3920000000000003</v>
      </c>
      <c r="M62" s="64">
        <v>44440</v>
      </c>
      <c r="N62" s="166" t="s">
        <v>196</v>
      </c>
      <c r="O62" s="40">
        <f t="shared" si="79"/>
        <v>0</v>
      </c>
      <c r="P62" s="40">
        <f t="shared" si="80"/>
        <v>6.3920000000000003</v>
      </c>
      <c r="Q62" s="40" t="s">
        <v>196</v>
      </c>
      <c r="R62" s="40" t="s">
        <v>196</v>
      </c>
      <c r="S62" s="166" t="s">
        <v>196</v>
      </c>
      <c r="T62" s="40">
        <f t="shared" ref="T62" si="122">SUM(U62:X62)</f>
        <v>0</v>
      </c>
      <c r="U62" s="166" t="s">
        <v>196</v>
      </c>
      <c r="V62" s="166" t="s">
        <v>196</v>
      </c>
      <c r="W62" s="40">
        <v>0</v>
      </c>
      <c r="X62" s="40">
        <v>0</v>
      </c>
      <c r="Y62" s="40">
        <f t="shared" ref="Y62" si="123">SUM(Z62:AC62)</f>
        <v>0</v>
      </c>
      <c r="Z62" s="166" t="s">
        <v>196</v>
      </c>
      <c r="AA62" s="166" t="s">
        <v>196</v>
      </c>
      <c r="AB62" s="40">
        <v>0</v>
      </c>
      <c r="AC62" s="40">
        <v>0</v>
      </c>
      <c r="AD62" s="40">
        <f t="shared" ref="AD62" si="124">SUM(AE62:AH62)</f>
        <v>0</v>
      </c>
      <c r="AE62" s="40">
        <v>0</v>
      </c>
      <c r="AF62" s="40">
        <v>0</v>
      </c>
      <c r="AG62" s="40">
        <v>0</v>
      </c>
      <c r="AH62" s="40">
        <v>0</v>
      </c>
      <c r="AI62" s="40">
        <f t="shared" si="95"/>
        <v>6.3920000000000003</v>
      </c>
      <c r="AJ62" s="166" t="s">
        <v>196</v>
      </c>
      <c r="AK62" s="166" t="s">
        <v>196</v>
      </c>
      <c r="AL62" s="120">
        <v>6.3920000000000003</v>
      </c>
      <c r="AM62" s="40">
        <v>0</v>
      </c>
      <c r="AN62" s="40">
        <f t="shared" ref="AN62" si="125">SUM(AO62:AR62)</f>
        <v>0</v>
      </c>
      <c r="AO62" s="166" t="s">
        <v>196</v>
      </c>
      <c r="AP62" s="166" t="s">
        <v>196</v>
      </c>
      <c r="AQ62" s="40">
        <v>0</v>
      </c>
      <c r="AR62" s="166" t="s">
        <v>196</v>
      </c>
      <c r="AS62" s="65">
        <f>SUM(AT62:AW62)</f>
        <v>0</v>
      </c>
      <c r="AT62" s="166" t="s">
        <v>196</v>
      </c>
      <c r="AU62" s="166" t="s">
        <v>196</v>
      </c>
      <c r="AV62" s="40">
        <v>0</v>
      </c>
      <c r="AW62" s="40">
        <v>0</v>
      </c>
      <c r="AX62" s="166">
        <f t="shared" ref="AX62" si="126">SUM(AY62:BB62)</f>
        <v>0</v>
      </c>
      <c r="AY62" s="166" t="s">
        <v>196</v>
      </c>
      <c r="AZ62" s="166" t="s">
        <v>196</v>
      </c>
      <c r="BA62" s="40">
        <v>0</v>
      </c>
      <c r="BB62" s="166" t="s">
        <v>196</v>
      </c>
      <c r="BC62" s="40">
        <f t="shared" ref="BC62" si="127">SUM(BD62:BG62)</f>
        <v>0</v>
      </c>
      <c r="BD62" s="166" t="s">
        <v>196</v>
      </c>
      <c r="BE62" s="166" t="s">
        <v>196</v>
      </c>
      <c r="BF62" s="40">
        <v>0</v>
      </c>
      <c r="BG62" s="40">
        <v>0</v>
      </c>
      <c r="BH62" s="40">
        <f t="shared" ref="BH62" si="128">SUM(BI62:BL62)</f>
        <v>0</v>
      </c>
      <c r="BI62" s="166" t="s">
        <v>196</v>
      </c>
      <c r="BJ62" s="166" t="s">
        <v>196</v>
      </c>
      <c r="BK62" s="40">
        <f t="shared" si="85"/>
        <v>0</v>
      </c>
      <c r="BL62" s="40">
        <v>0</v>
      </c>
      <c r="BM62" s="40">
        <f>SUM(BN62:BQ62)</f>
        <v>6.3920000000000003</v>
      </c>
      <c r="BN62" s="166" t="s">
        <v>196</v>
      </c>
      <c r="BO62" s="40" t="str">
        <f t="shared" ref="BO62" si="129">AK62</f>
        <v>нд</v>
      </c>
      <c r="BP62" s="40">
        <f t="shared" si="86"/>
        <v>6.3920000000000003</v>
      </c>
      <c r="BQ62" s="40">
        <f>BG62+AW62+AM62</f>
        <v>0</v>
      </c>
      <c r="BR62" s="37" t="s">
        <v>325</v>
      </c>
    </row>
    <row r="63" spans="1:70" s="61" customFormat="1" ht="24" x14ac:dyDescent="0.2">
      <c r="A63" s="68" t="s">
        <v>189</v>
      </c>
      <c r="B63" s="69" t="s">
        <v>188</v>
      </c>
      <c r="C63" s="70" t="s">
        <v>197</v>
      </c>
      <c r="D63" s="71" t="s">
        <v>196</v>
      </c>
      <c r="E63" s="68" t="s">
        <v>262</v>
      </c>
      <c r="F63" s="68" t="s">
        <v>263</v>
      </c>
      <c r="G63" s="71" t="s">
        <v>196</v>
      </c>
      <c r="H63" s="42">
        <f>SUM(H64)</f>
        <v>28.271999999999998</v>
      </c>
      <c r="I63" s="42">
        <f>SUM(I64)</f>
        <v>28.271999999999998</v>
      </c>
      <c r="J63" s="72" t="s">
        <v>196</v>
      </c>
      <c r="K63" s="42">
        <f>SUM(K64:K66)</f>
        <v>57.314999999999998</v>
      </c>
      <c r="L63" s="42">
        <f>SUM(L64:L66)</f>
        <v>57.314999999999998</v>
      </c>
      <c r="M63" s="71" t="s">
        <v>196</v>
      </c>
      <c r="N63" s="71" t="s">
        <v>196</v>
      </c>
      <c r="O63" s="70">
        <f>SUM(O64:O64)</f>
        <v>28.271999999999998</v>
      </c>
      <c r="P63" s="42">
        <f>SUM(P64:P66)</f>
        <v>57.314999999999998</v>
      </c>
      <c r="Q63" s="71" t="s">
        <v>196</v>
      </c>
      <c r="R63" s="71" t="s">
        <v>196</v>
      </c>
      <c r="S63" s="71" t="s">
        <v>196</v>
      </c>
      <c r="T63" s="42">
        <f>T64</f>
        <v>0</v>
      </c>
      <c r="U63" s="71" t="s">
        <v>196</v>
      </c>
      <c r="V63" s="71" t="s">
        <v>196</v>
      </c>
      <c r="W63" s="42">
        <f>W64</f>
        <v>0</v>
      </c>
      <c r="X63" s="42">
        <f>X64</f>
        <v>0</v>
      </c>
      <c r="Y63" s="42">
        <f>Y64</f>
        <v>3.82464</v>
      </c>
      <c r="Z63" s="71" t="s">
        <v>196</v>
      </c>
      <c r="AA63" s="71" t="s">
        <v>196</v>
      </c>
      <c r="AB63" s="42">
        <f>$AB$64</f>
        <v>3.82464</v>
      </c>
      <c r="AC63" s="42">
        <f>AC64</f>
        <v>0</v>
      </c>
      <c r="AD63" s="42">
        <f>SUM(AD64:AD66)</f>
        <v>14.288</v>
      </c>
      <c r="AE63" s="71" t="s">
        <v>196</v>
      </c>
      <c r="AF63" s="71" t="s">
        <v>196</v>
      </c>
      <c r="AG63" s="42">
        <f>SUM(AG64:AG66)</f>
        <v>14.288</v>
      </c>
      <c r="AH63" s="71" t="s">
        <v>196</v>
      </c>
      <c r="AI63" s="42">
        <f>SUM(AI64:AI66)</f>
        <v>2.35</v>
      </c>
      <c r="AJ63" s="71" t="s">
        <v>196</v>
      </c>
      <c r="AK63" s="71" t="s">
        <v>196</v>
      </c>
      <c r="AL63" s="42">
        <f>SUM(AL64:AL66)</f>
        <v>2.35</v>
      </c>
      <c r="AM63" s="42">
        <f>AM64</f>
        <v>0</v>
      </c>
      <c r="AN63" s="42">
        <f>SUM(AN64:AN66)</f>
        <v>13.984</v>
      </c>
      <c r="AO63" s="71" t="s">
        <v>196</v>
      </c>
      <c r="AP63" s="71" t="s">
        <v>196</v>
      </c>
      <c r="AQ63" s="42">
        <f>SUM(AQ64:AQ66)</f>
        <v>13.984</v>
      </c>
      <c r="AR63" s="71" t="s">
        <v>196</v>
      </c>
      <c r="AS63" s="42">
        <f>SUM(AS64:AS66)</f>
        <v>54.965000000000003</v>
      </c>
      <c r="AT63" s="71" t="s">
        <v>196</v>
      </c>
      <c r="AU63" s="71" t="s">
        <v>196</v>
      </c>
      <c r="AV63" s="42">
        <f>SUM(AV64:AV66)</f>
        <v>54.965000000000003</v>
      </c>
      <c r="AW63" s="42">
        <f>AW64</f>
        <v>0</v>
      </c>
      <c r="AX63" s="71" t="s">
        <v>196</v>
      </c>
      <c r="AY63" s="71" t="s">
        <v>196</v>
      </c>
      <c r="AZ63" s="71" t="s">
        <v>196</v>
      </c>
      <c r="BA63" s="71" t="s">
        <v>196</v>
      </c>
      <c r="BB63" s="71" t="s">
        <v>196</v>
      </c>
      <c r="BC63" s="42">
        <f>BC64</f>
        <v>0</v>
      </c>
      <c r="BD63" s="71" t="s">
        <v>196</v>
      </c>
      <c r="BE63" s="71" t="s">
        <v>196</v>
      </c>
      <c r="BF63" s="42">
        <f>BF64</f>
        <v>0</v>
      </c>
      <c r="BG63" s="71" t="s">
        <v>196</v>
      </c>
      <c r="BH63" s="42">
        <f>SUM(BH64:BH66)</f>
        <v>28.271999999999998</v>
      </c>
      <c r="BI63" s="71" t="s">
        <v>196</v>
      </c>
      <c r="BJ63" s="71" t="s">
        <v>196</v>
      </c>
      <c r="BK63" s="42">
        <f>SUM(BK64:BK66)</f>
        <v>28.271999999999998</v>
      </c>
      <c r="BL63" s="70" t="s">
        <v>196</v>
      </c>
      <c r="BM63" s="42">
        <f>SUM(BM64:BM66)</f>
        <v>57.314999999999998</v>
      </c>
      <c r="BN63" s="70" t="s">
        <v>196</v>
      </c>
      <c r="BO63" s="70" t="s">
        <v>196</v>
      </c>
      <c r="BP63" s="42">
        <f>SUM(BP64:BP66)</f>
        <v>57.314999999999998</v>
      </c>
      <c r="BQ63" s="42">
        <f>BQ64</f>
        <v>0</v>
      </c>
      <c r="BR63" s="70" t="s">
        <v>196</v>
      </c>
    </row>
    <row r="64" spans="1:70" s="41" customFormat="1" ht="40.5" customHeight="1" x14ac:dyDescent="0.2">
      <c r="A64" s="36" t="s">
        <v>260</v>
      </c>
      <c r="B64" s="37" t="s">
        <v>259</v>
      </c>
      <c r="C64" s="166" t="s">
        <v>268</v>
      </c>
      <c r="D64" s="166" t="s">
        <v>196</v>
      </c>
      <c r="E64" s="166">
        <v>2022</v>
      </c>
      <c r="F64" s="166">
        <v>2023</v>
      </c>
      <c r="G64" s="166" t="s">
        <v>196</v>
      </c>
      <c r="H64" s="40">
        <f t="shared" si="87"/>
        <v>28.271999999999998</v>
      </c>
      <c r="I64" s="40">
        <f>H64</f>
        <v>28.271999999999998</v>
      </c>
      <c r="J64" s="67" t="s">
        <v>196</v>
      </c>
      <c r="K64" s="40">
        <f>L64</f>
        <v>55.881999999999998</v>
      </c>
      <c r="L64" s="40">
        <f>AL64+AV64+BF64</f>
        <v>55.881999999999998</v>
      </c>
      <c r="M64" s="64">
        <v>44075</v>
      </c>
      <c r="N64" s="166" t="s">
        <v>196</v>
      </c>
      <c r="O64" s="40">
        <f>I64</f>
        <v>28.271999999999998</v>
      </c>
      <c r="P64" s="40">
        <f>L64</f>
        <v>55.881999999999998</v>
      </c>
      <c r="Q64" s="166" t="s">
        <v>196</v>
      </c>
      <c r="R64" s="166" t="s">
        <v>196</v>
      </c>
      <c r="S64" s="166" t="s">
        <v>196</v>
      </c>
      <c r="T64" s="40">
        <f t="shared" si="81"/>
        <v>0</v>
      </c>
      <c r="U64" s="166" t="s">
        <v>196</v>
      </c>
      <c r="V64" s="166" t="s">
        <v>196</v>
      </c>
      <c r="W64" s="40">
        <v>0</v>
      </c>
      <c r="X64" s="40">
        <v>0</v>
      </c>
      <c r="Y64" s="40">
        <f t="shared" si="82"/>
        <v>3.82464</v>
      </c>
      <c r="Z64" s="166" t="s">
        <v>196</v>
      </c>
      <c r="AA64" s="166" t="s">
        <v>196</v>
      </c>
      <c r="AB64" s="40">
        <v>3.82464</v>
      </c>
      <c r="AC64" s="40">
        <v>0</v>
      </c>
      <c r="AD64" s="166">
        <f t="shared" ref="AD64:AD65" si="130">SUM(AE64:AH64)</f>
        <v>14.288</v>
      </c>
      <c r="AE64" s="166" t="s">
        <v>196</v>
      </c>
      <c r="AF64" s="166" t="s">
        <v>196</v>
      </c>
      <c r="AG64" s="166">
        <v>14.288</v>
      </c>
      <c r="AH64" s="166" t="s">
        <v>196</v>
      </c>
      <c r="AI64" s="40">
        <f>SUM(AJ64:AM64)</f>
        <v>1.4830000000000001</v>
      </c>
      <c r="AJ64" s="166" t="s">
        <v>196</v>
      </c>
      <c r="AK64" s="166" t="s">
        <v>196</v>
      </c>
      <c r="AL64" s="40">
        <v>1.4830000000000001</v>
      </c>
      <c r="AM64" s="40">
        <v>0</v>
      </c>
      <c r="AN64" s="166">
        <f>SUM(AO64:AR64)</f>
        <v>13.984</v>
      </c>
      <c r="AO64" s="166" t="s">
        <v>196</v>
      </c>
      <c r="AP64" s="166" t="s">
        <v>196</v>
      </c>
      <c r="AQ64" s="166">
        <v>13.984</v>
      </c>
      <c r="AR64" s="166" t="s">
        <v>196</v>
      </c>
      <c r="AS64" s="65">
        <f t="shared" ref="AS64:AS65" si="131">SUM(AT64:AW64)</f>
        <v>54.399000000000001</v>
      </c>
      <c r="AT64" s="166" t="s">
        <v>196</v>
      </c>
      <c r="AU64" s="166" t="s">
        <v>196</v>
      </c>
      <c r="AV64" s="40">
        <f>23.588+18.853+11.958</f>
        <v>54.399000000000001</v>
      </c>
      <c r="AW64" s="40">
        <v>0</v>
      </c>
      <c r="AX64" s="166" t="s">
        <v>196</v>
      </c>
      <c r="AY64" s="166" t="s">
        <v>196</v>
      </c>
      <c r="AZ64" s="166" t="s">
        <v>196</v>
      </c>
      <c r="BA64" s="166">
        <v>0</v>
      </c>
      <c r="BB64" s="166" t="s">
        <v>196</v>
      </c>
      <c r="BC64" s="40">
        <f>BF64</f>
        <v>0</v>
      </c>
      <c r="BD64" s="166" t="s">
        <v>196</v>
      </c>
      <c r="BE64" s="166" t="s">
        <v>196</v>
      </c>
      <c r="BF64" s="40">
        <v>0</v>
      </c>
      <c r="BG64" s="166">
        <v>0</v>
      </c>
      <c r="BH64" s="166">
        <f t="shared" si="98"/>
        <v>28.271999999999998</v>
      </c>
      <c r="BI64" s="166" t="s">
        <v>196</v>
      </c>
      <c r="BJ64" s="166" t="s">
        <v>196</v>
      </c>
      <c r="BK64" s="40">
        <f>W64+AG64+AQ64+BA64</f>
        <v>28.271999999999998</v>
      </c>
      <c r="BL64" s="166" t="s">
        <v>196</v>
      </c>
      <c r="BM64" s="40">
        <f>SUM(BN64:BQ64)</f>
        <v>55.881999999999998</v>
      </c>
      <c r="BN64" s="166" t="s">
        <v>196</v>
      </c>
      <c r="BO64" s="166" t="s">
        <v>196</v>
      </c>
      <c r="BP64" s="40">
        <f>AL64+AV64+BF64</f>
        <v>55.881999999999998</v>
      </c>
      <c r="BQ64" s="40">
        <f>BG64+AW64+AM64</f>
        <v>0</v>
      </c>
      <c r="BR64" s="174" t="s">
        <v>364</v>
      </c>
    </row>
    <row r="65" spans="1:70" s="41" customFormat="1" ht="57" customHeight="1" x14ac:dyDescent="0.2">
      <c r="A65" s="36" t="s">
        <v>329</v>
      </c>
      <c r="B65" s="37" t="s">
        <v>339</v>
      </c>
      <c r="C65" s="166" t="s">
        <v>360</v>
      </c>
      <c r="D65" s="64" t="s">
        <v>196</v>
      </c>
      <c r="E65" s="166">
        <v>2023</v>
      </c>
      <c r="F65" s="166">
        <v>2023</v>
      </c>
      <c r="G65" s="64" t="s">
        <v>196</v>
      </c>
      <c r="H65" s="40">
        <f t="shared" si="87"/>
        <v>0</v>
      </c>
      <c r="I65" s="40">
        <f>H65</f>
        <v>0</v>
      </c>
      <c r="J65" s="67" t="s">
        <v>196</v>
      </c>
      <c r="K65" s="40">
        <f>L65</f>
        <v>0.56599999999999995</v>
      </c>
      <c r="L65" s="40">
        <f>AL65+AV65+BF65</f>
        <v>0.56599999999999995</v>
      </c>
      <c r="M65" s="64">
        <v>44075</v>
      </c>
      <c r="N65" s="64" t="s">
        <v>196</v>
      </c>
      <c r="O65" s="40">
        <f>I65</f>
        <v>0</v>
      </c>
      <c r="P65" s="40">
        <f>L65</f>
        <v>0.56599999999999995</v>
      </c>
      <c r="Q65" s="64" t="s">
        <v>196</v>
      </c>
      <c r="R65" s="64" t="s">
        <v>196</v>
      </c>
      <c r="S65" s="64" t="s">
        <v>196</v>
      </c>
      <c r="T65" s="64">
        <f t="shared" si="81"/>
        <v>0</v>
      </c>
      <c r="U65" s="64" t="s">
        <v>196</v>
      </c>
      <c r="V65" s="64" t="s">
        <v>196</v>
      </c>
      <c r="W65" s="64">
        <v>0</v>
      </c>
      <c r="X65" s="64">
        <v>0</v>
      </c>
      <c r="Y65" s="64">
        <f t="shared" si="82"/>
        <v>3.82464</v>
      </c>
      <c r="Z65" s="64" t="s">
        <v>196</v>
      </c>
      <c r="AA65" s="64" t="s">
        <v>196</v>
      </c>
      <c r="AB65" s="64">
        <v>3.82464</v>
      </c>
      <c r="AC65" s="64">
        <v>0</v>
      </c>
      <c r="AD65" s="40">
        <f t="shared" si="130"/>
        <v>0</v>
      </c>
      <c r="AE65" s="64" t="s">
        <v>196</v>
      </c>
      <c r="AF65" s="64" t="s">
        <v>196</v>
      </c>
      <c r="AG65" s="40">
        <v>0</v>
      </c>
      <c r="AH65" s="64" t="s">
        <v>196</v>
      </c>
      <c r="AI65" s="40">
        <f>SUM(AJ65:AM65)</f>
        <v>0</v>
      </c>
      <c r="AJ65" s="64" t="s">
        <v>196</v>
      </c>
      <c r="AK65" s="64" t="s">
        <v>196</v>
      </c>
      <c r="AL65" s="40">
        <v>0</v>
      </c>
      <c r="AM65" s="40">
        <v>0</v>
      </c>
      <c r="AN65" s="40">
        <f>SUM(AO65:AR65)</f>
        <v>0</v>
      </c>
      <c r="AO65" s="64" t="s">
        <v>196</v>
      </c>
      <c r="AP65" s="64" t="s">
        <v>196</v>
      </c>
      <c r="AQ65" s="40">
        <v>0</v>
      </c>
      <c r="AR65" s="64" t="s">
        <v>196</v>
      </c>
      <c r="AS65" s="40">
        <f t="shared" si="131"/>
        <v>0.56599999999999995</v>
      </c>
      <c r="AT65" s="64" t="s">
        <v>196</v>
      </c>
      <c r="AU65" s="64" t="s">
        <v>196</v>
      </c>
      <c r="AV65" s="40">
        <v>0.56599999999999995</v>
      </c>
      <c r="AW65" s="40">
        <v>0</v>
      </c>
      <c r="AX65" s="40" t="s">
        <v>196</v>
      </c>
      <c r="AY65" s="64" t="s">
        <v>196</v>
      </c>
      <c r="AZ65" s="64" t="s">
        <v>196</v>
      </c>
      <c r="BA65" s="40">
        <v>0</v>
      </c>
      <c r="BB65" s="64" t="s">
        <v>196</v>
      </c>
      <c r="BC65" s="40">
        <f>BF65</f>
        <v>0</v>
      </c>
      <c r="BD65" s="64" t="s">
        <v>196</v>
      </c>
      <c r="BE65" s="64" t="s">
        <v>196</v>
      </c>
      <c r="BF65" s="40">
        <v>0</v>
      </c>
      <c r="BG65" s="64">
        <v>0</v>
      </c>
      <c r="BH65" s="40">
        <f t="shared" si="98"/>
        <v>0</v>
      </c>
      <c r="BI65" s="64" t="s">
        <v>196</v>
      </c>
      <c r="BJ65" s="64" t="s">
        <v>196</v>
      </c>
      <c r="BK65" s="40">
        <f>W65+AG65+AQ65+BA65</f>
        <v>0</v>
      </c>
      <c r="BL65" s="166" t="s">
        <v>196</v>
      </c>
      <c r="BM65" s="40">
        <f>SUM(BN65:BQ65)</f>
        <v>0.56599999999999995</v>
      </c>
      <c r="BN65" s="166" t="s">
        <v>196</v>
      </c>
      <c r="BO65" s="166" t="s">
        <v>196</v>
      </c>
      <c r="BP65" s="40">
        <f>AL65+AV65+BF65</f>
        <v>0.56599999999999995</v>
      </c>
      <c r="BQ65" s="40">
        <f>BG65+AW65+AM65</f>
        <v>0</v>
      </c>
      <c r="BR65" s="166" t="s">
        <v>330</v>
      </c>
    </row>
    <row r="66" spans="1:70" s="41" customFormat="1" ht="57" customHeight="1" x14ac:dyDescent="0.2">
      <c r="A66" s="36" t="s">
        <v>363</v>
      </c>
      <c r="B66" s="37" t="s">
        <v>332</v>
      </c>
      <c r="C66" s="166" t="s">
        <v>359</v>
      </c>
      <c r="D66" s="64" t="s">
        <v>196</v>
      </c>
      <c r="E66" s="166">
        <v>2022</v>
      </c>
      <c r="F66" s="166">
        <v>2022</v>
      </c>
      <c r="G66" s="64" t="s">
        <v>196</v>
      </c>
      <c r="H66" s="40">
        <f t="shared" ref="H66" si="132">BH66</f>
        <v>0</v>
      </c>
      <c r="I66" s="40">
        <f>H66</f>
        <v>0</v>
      </c>
      <c r="J66" s="67" t="s">
        <v>196</v>
      </c>
      <c r="K66" s="40">
        <f>L66</f>
        <v>0.86699999999999999</v>
      </c>
      <c r="L66" s="40">
        <f>AL66+AV66+BF66</f>
        <v>0.86699999999999999</v>
      </c>
      <c r="M66" s="64">
        <v>44075</v>
      </c>
      <c r="N66" s="64" t="s">
        <v>196</v>
      </c>
      <c r="O66" s="40">
        <f>I66</f>
        <v>0</v>
      </c>
      <c r="P66" s="40">
        <f>L66</f>
        <v>0.86699999999999999</v>
      </c>
      <c r="Q66" s="64" t="s">
        <v>196</v>
      </c>
      <c r="R66" s="64" t="s">
        <v>196</v>
      </c>
      <c r="S66" s="64" t="s">
        <v>196</v>
      </c>
      <c r="T66" s="64">
        <f t="shared" ref="T66" si="133">SUM(U66:X66)</f>
        <v>0</v>
      </c>
      <c r="U66" s="64" t="s">
        <v>196</v>
      </c>
      <c r="V66" s="64" t="s">
        <v>196</v>
      </c>
      <c r="W66" s="64">
        <v>0</v>
      </c>
      <c r="X66" s="64">
        <v>0</v>
      </c>
      <c r="Y66" s="64">
        <f t="shared" ref="Y66" si="134">SUM(Z66:AC66)</f>
        <v>3.82464</v>
      </c>
      <c r="Z66" s="64" t="s">
        <v>196</v>
      </c>
      <c r="AA66" s="64" t="s">
        <v>196</v>
      </c>
      <c r="AB66" s="64">
        <v>3.82464</v>
      </c>
      <c r="AC66" s="64">
        <v>0</v>
      </c>
      <c r="AD66" s="40">
        <f t="shared" ref="AD66" si="135">SUM(AE66:AH66)</f>
        <v>0</v>
      </c>
      <c r="AE66" s="64" t="s">
        <v>196</v>
      </c>
      <c r="AF66" s="64" t="s">
        <v>196</v>
      </c>
      <c r="AG66" s="40">
        <v>0</v>
      </c>
      <c r="AH66" s="64" t="s">
        <v>196</v>
      </c>
      <c r="AI66" s="40">
        <f>SUM(AJ66:AM66)</f>
        <v>0.86699999999999999</v>
      </c>
      <c r="AJ66" s="64" t="s">
        <v>196</v>
      </c>
      <c r="AK66" s="64" t="s">
        <v>196</v>
      </c>
      <c r="AL66" s="40">
        <v>0.86699999999999999</v>
      </c>
      <c r="AM66" s="40">
        <v>0</v>
      </c>
      <c r="AN66" s="40">
        <f>SUM(AO66:AR66)</f>
        <v>0</v>
      </c>
      <c r="AO66" s="64" t="s">
        <v>196</v>
      </c>
      <c r="AP66" s="64" t="s">
        <v>196</v>
      </c>
      <c r="AQ66" s="40">
        <v>0</v>
      </c>
      <c r="AR66" s="64" t="s">
        <v>196</v>
      </c>
      <c r="AS66" s="40">
        <f t="shared" ref="AS66" si="136">SUM(AT66:AW66)</f>
        <v>0</v>
      </c>
      <c r="AT66" s="64" t="s">
        <v>196</v>
      </c>
      <c r="AU66" s="64" t="s">
        <v>196</v>
      </c>
      <c r="AV66" s="40">
        <v>0</v>
      </c>
      <c r="AW66" s="40">
        <v>0</v>
      </c>
      <c r="AX66" s="40" t="s">
        <v>196</v>
      </c>
      <c r="AY66" s="64" t="s">
        <v>196</v>
      </c>
      <c r="AZ66" s="64" t="s">
        <v>196</v>
      </c>
      <c r="BA66" s="40">
        <v>0</v>
      </c>
      <c r="BB66" s="64" t="s">
        <v>196</v>
      </c>
      <c r="BC66" s="40">
        <f>BF66</f>
        <v>0</v>
      </c>
      <c r="BD66" s="64" t="s">
        <v>196</v>
      </c>
      <c r="BE66" s="64" t="s">
        <v>196</v>
      </c>
      <c r="BF66" s="40">
        <v>0</v>
      </c>
      <c r="BG66" s="64">
        <v>0</v>
      </c>
      <c r="BH66" s="40">
        <f t="shared" ref="BH66" si="137">SUM(BI66:BL66)</f>
        <v>0</v>
      </c>
      <c r="BI66" s="64" t="s">
        <v>196</v>
      </c>
      <c r="BJ66" s="64" t="s">
        <v>196</v>
      </c>
      <c r="BK66" s="40">
        <f>W66+AG66+AQ66+BA66</f>
        <v>0</v>
      </c>
      <c r="BL66" s="166" t="s">
        <v>196</v>
      </c>
      <c r="BM66" s="40">
        <f>SUM(BN66:BQ66)</f>
        <v>0.86699999999999999</v>
      </c>
      <c r="BN66" s="166" t="s">
        <v>196</v>
      </c>
      <c r="BO66" s="166" t="s">
        <v>196</v>
      </c>
      <c r="BP66" s="40">
        <f>AL66+AV66+BF66</f>
        <v>0.86699999999999999</v>
      </c>
      <c r="BQ66" s="40">
        <f>BG66+AW66+AM66</f>
        <v>0</v>
      </c>
      <c r="BR66" s="166" t="s">
        <v>330</v>
      </c>
    </row>
    <row r="67" spans="1:70" s="61" customFormat="1" ht="24" x14ac:dyDescent="0.2">
      <c r="A67" s="68" t="s">
        <v>191</v>
      </c>
      <c r="B67" s="69" t="s">
        <v>190</v>
      </c>
      <c r="C67" s="70" t="s">
        <v>197</v>
      </c>
      <c r="D67" s="71" t="s">
        <v>196</v>
      </c>
      <c r="E67" s="71" t="s">
        <v>196</v>
      </c>
      <c r="F67" s="71" t="s">
        <v>196</v>
      </c>
      <c r="G67" s="71" t="s">
        <v>196</v>
      </c>
      <c r="H67" s="42">
        <f>H69</f>
        <v>5.8540000000000001</v>
      </c>
      <c r="I67" s="42">
        <f>I69</f>
        <v>5.8540000000000001</v>
      </c>
      <c r="J67" s="72" t="s">
        <v>196</v>
      </c>
      <c r="K67" s="42">
        <f>K69</f>
        <v>12.527000000000001</v>
      </c>
      <c r="L67" s="42">
        <f>L69</f>
        <v>12.527000000000001</v>
      </c>
      <c r="M67" s="71" t="s">
        <v>196</v>
      </c>
      <c r="N67" s="71" t="s">
        <v>196</v>
      </c>
      <c r="O67" s="42">
        <f>O69</f>
        <v>5.8540000000000001</v>
      </c>
      <c r="P67" s="42">
        <f>P69</f>
        <v>12.527000000000001</v>
      </c>
      <c r="Q67" s="71" t="s">
        <v>196</v>
      </c>
      <c r="R67" s="71" t="s">
        <v>196</v>
      </c>
      <c r="S67" s="71" t="s">
        <v>196</v>
      </c>
      <c r="T67" s="71" t="s">
        <v>196</v>
      </c>
      <c r="U67" s="71" t="s">
        <v>196</v>
      </c>
      <c r="V67" s="71" t="s">
        <v>196</v>
      </c>
      <c r="W67" s="71" t="s">
        <v>196</v>
      </c>
      <c r="X67" s="71" t="s">
        <v>196</v>
      </c>
      <c r="Y67" s="71" t="s">
        <v>196</v>
      </c>
      <c r="Z67" s="71" t="s">
        <v>196</v>
      </c>
      <c r="AA67" s="71" t="s">
        <v>196</v>
      </c>
      <c r="AB67" s="71" t="s">
        <v>196</v>
      </c>
      <c r="AC67" s="71" t="s">
        <v>196</v>
      </c>
      <c r="AD67" s="42">
        <f>AD68+AD69</f>
        <v>5.8540000000000001</v>
      </c>
      <c r="AE67" s="71" t="s">
        <v>196</v>
      </c>
      <c r="AF67" s="71" t="s">
        <v>196</v>
      </c>
      <c r="AG67" s="42">
        <f>AG68+AG69</f>
        <v>5.8540000000000001</v>
      </c>
      <c r="AH67" s="71" t="s">
        <v>196</v>
      </c>
      <c r="AI67" s="42">
        <f>AI68+AI69</f>
        <v>3.2800000000000002</v>
      </c>
      <c r="AJ67" s="71" t="s">
        <v>196</v>
      </c>
      <c r="AK67" s="71" t="s">
        <v>196</v>
      </c>
      <c r="AL67" s="42">
        <f>AL68+AL69</f>
        <v>3.2800000000000002</v>
      </c>
      <c r="AM67" s="42">
        <f>AM70</f>
        <v>0</v>
      </c>
      <c r="AN67" s="42">
        <f>AN68+AN69</f>
        <v>0</v>
      </c>
      <c r="AO67" s="71" t="s">
        <v>196</v>
      </c>
      <c r="AP67" s="71" t="s">
        <v>196</v>
      </c>
      <c r="AQ67" s="42">
        <f>AQ68+AQ69</f>
        <v>0</v>
      </c>
      <c r="AR67" s="71" t="s">
        <v>196</v>
      </c>
      <c r="AS67" s="42">
        <f>AS69</f>
        <v>0</v>
      </c>
      <c r="AT67" s="71" t="s">
        <v>196</v>
      </c>
      <c r="AU67" s="71" t="s">
        <v>196</v>
      </c>
      <c r="AV67" s="42">
        <f>AV69</f>
        <v>9.2469999999999999</v>
      </c>
      <c r="AW67" s="42">
        <f>AW69</f>
        <v>0</v>
      </c>
      <c r="AX67" s="42">
        <f>AX69</f>
        <v>0</v>
      </c>
      <c r="AY67" s="71" t="s">
        <v>196</v>
      </c>
      <c r="AZ67" s="71" t="s">
        <v>196</v>
      </c>
      <c r="BA67" s="42">
        <f>BA69</f>
        <v>0</v>
      </c>
      <c r="BB67" s="71" t="s">
        <v>196</v>
      </c>
      <c r="BC67" s="42">
        <f>BC69</f>
        <v>0</v>
      </c>
      <c r="BD67" s="71" t="s">
        <v>196</v>
      </c>
      <c r="BE67" s="71" t="s">
        <v>196</v>
      </c>
      <c r="BF67" s="42">
        <f>BF69</f>
        <v>0</v>
      </c>
      <c r="BG67" s="71" t="s">
        <v>196</v>
      </c>
      <c r="BH67" s="42">
        <f>BH70</f>
        <v>5.8540000000000001</v>
      </c>
      <c r="BI67" s="71" t="s">
        <v>196</v>
      </c>
      <c r="BJ67" s="71" t="s">
        <v>196</v>
      </c>
      <c r="BK67" s="42">
        <f>BK70</f>
        <v>5.8540000000000001</v>
      </c>
      <c r="BL67" s="70" t="s">
        <v>196</v>
      </c>
      <c r="BM67" s="42">
        <f>BM69</f>
        <v>12.527000000000001</v>
      </c>
      <c r="BN67" s="70" t="s">
        <v>196</v>
      </c>
      <c r="BO67" s="70" t="s">
        <v>196</v>
      </c>
      <c r="BP67" s="42">
        <f>BP69</f>
        <v>12.527000000000001</v>
      </c>
      <c r="BQ67" s="42">
        <f>BQ69</f>
        <v>0</v>
      </c>
      <c r="BR67" s="70" t="s">
        <v>196</v>
      </c>
    </row>
    <row r="68" spans="1:70" s="61" customFormat="1" ht="24" x14ac:dyDescent="0.2">
      <c r="A68" s="68" t="s">
        <v>170</v>
      </c>
      <c r="B68" s="69" t="s">
        <v>171</v>
      </c>
      <c r="C68" s="70" t="s">
        <v>197</v>
      </c>
      <c r="D68" s="71" t="s">
        <v>196</v>
      </c>
      <c r="E68" s="71" t="s">
        <v>196</v>
      </c>
      <c r="F68" s="71" t="s">
        <v>196</v>
      </c>
      <c r="G68" s="71" t="s">
        <v>196</v>
      </c>
      <c r="H68" s="71" t="s">
        <v>196</v>
      </c>
      <c r="I68" s="71" t="s">
        <v>196</v>
      </c>
      <c r="J68" s="72" t="s">
        <v>196</v>
      </c>
      <c r="K68" s="71" t="s">
        <v>196</v>
      </c>
      <c r="L68" s="71" t="s">
        <v>196</v>
      </c>
      <c r="M68" s="71" t="s">
        <v>196</v>
      </c>
      <c r="N68" s="71" t="s">
        <v>196</v>
      </c>
      <c r="O68" s="71" t="s">
        <v>196</v>
      </c>
      <c r="P68" s="71" t="s">
        <v>196</v>
      </c>
      <c r="Q68" s="71" t="s">
        <v>196</v>
      </c>
      <c r="R68" s="71" t="s">
        <v>196</v>
      </c>
      <c r="S68" s="71" t="s">
        <v>196</v>
      </c>
      <c r="T68" s="71" t="s">
        <v>196</v>
      </c>
      <c r="U68" s="71" t="s">
        <v>196</v>
      </c>
      <c r="V68" s="71" t="s">
        <v>196</v>
      </c>
      <c r="W68" s="71" t="s">
        <v>196</v>
      </c>
      <c r="X68" s="71" t="s">
        <v>196</v>
      </c>
      <c r="Y68" s="71" t="s">
        <v>196</v>
      </c>
      <c r="Z68" s="71" t="s">
        <v>196</v>
      </c>
      <c r="AA68" s="71" t="s">
        <v>196</v>
      </c>
      <c r="AB68" s="71" t="s">
        <v>196</v>
      </c>
      <c r="AC68" s="71" t="s">
        <v>196</v>
      </c>
      <c r="AD68" s="42">
        <v>0</v>
      </c>
      <c r="AE68" s="71" t="s">
        <v>196</v>
      </c>
      <c r="AF68" s="71" t="s">
        <v>196</v>
      </c>
      <c r="AG68" s="42">
        <v>0</v>
      </c>
      <c r="AH68" s="71" t="s">
        <v>196</v>
      </c>
      <c r="AI68" s="42">
        <v>0</v>
      </c>
      <c r="AJ68" s="71" t="s">
        <v>196</v>
      </c>
      <c r="AK68" s="71" t="s">
        <v>196</v>
      </c>
      <c r="AL68" s="42">
        <v>0</v>
      </c>
      <c r="AM68" s="71" t="s">
        <v>196</v>
      </c>
      <c r="AN68" s="42">
        <v>0</v>
      </c>
      <c r="AO68" s="71" t="s">
        <v>196</v>
      </c>
      <c r="AP68" s="71" t="s">
        <v>196</v>
      </c>
      <c r="AQ68" s="42">
        <v>0</v>
      </c>
      <c r="AR68" s="71" t="s">
        <v>196</v>
      </c>
      <c r="AS68" s="71" t="s">
        <v>196</v>
      </c>
      <c r="AT68" s="71" t="s">
        <v>196</v>
      </c>
      <c r="AU68" s="71" t="s">
        <v>196</v>
      </c>
      <c r="AV68" s="71" t="s">
        <v>196</v>
      </c>
      <c r="AW68" s="71" t="s">
        <v>196</v>
      </c>
      <c r="AX68" s="71" t="s">
        <v>196</v>
      </c>
      <c r="AY68" s="71" t="s">
        <v>196</v>
      </c>
      <c r="AZ68" s="71" t="s">
        <v>196</v>
      </c>
      <c r="BA68" s="71" t="s">
        <v>196</v>
      </c>
      <c r="BB68" s="71" t="s">
        <v>196</v>
      </c>
      <c r="BC68" s="71" t="s">
        <v>196</v>
      </c>
      <c r="BD68" s="71" t="s">
        <v>196</v>
      </c>
      <c r="BE68" s="71" t="s">
        <v>196</v>
      </c>
      <c r="BF68" s="71" t="s">
        <v>196</v>
      </c>
      <c r="BG68" s="71" t="s">
        <v>196</v>
      </c>
      <c r="BH68" s="71" t="s">
        <v>196</v>
      </c>
      <c r="BI68" s="71" t="s">
        <v>196</v>
      </c>
      <c r="BJ68" s="71" t="s">
        <v>196</v>
      </c>
      <c r="BK68" s="70" t="s">
        <v>196</v>
      </c>
      <c r="BL68" s="70" t="s">
        <v>196</v>
      </c>
      <c r="BM68" s="70" t="s">
        <v>196</v>
      </c>
      <c r="BN68" s="70" t="s">
        <v>196</v>
      </c>
      <c r="BO68" s="70" t="s">
        <v>196</v>
      </c>
      <c r="BP68" s="70" t="s">
        <v>196</v>
      </c>
      <c r="BQ68" s="70" t="s">
        <v>196</v>
      </c>
      <c r="BR68" s="70" t="s">
        <v>196</v>
      </c>
    </row>
    <row r="69" spans="1:70" s="61" customFormat="1" ht="24" x14ac:dyDescent="0.2">
      <c r="A69" s="68" t="s">
        <v>172</v>
      </c>
      <c r="B69" s="69" t="s">
        <v>194</v>
      </c>
      <c r="C69" s="70" t="s">
        <v>197</v>
      </c>
      <c r="D69" s="71" t="s">
        <v>196</v>
      </c>
      <c r="E69" s="71" t="s">
        <v>196</v>
      </c>
      <c r="F69" s="71" t="s">
        <v>196</v>
      </c>
      <c r="G69" s="71" t="s">
        <v>196</v>
      </c>
      <c r="H69" s="42">
        <f>H70+H72</f>
        <v>5.8540000000000001</v>
      </c>
      <c r="I69" s="42">
        <f>I70+I72</f>
        <v>5.8540000000000001</v>
      </c>
      <c r="J69" s="72" t="s">
        <v>196</v>
      </c>
      <c r="K69" s="42">
        <f>SUM(K70:K72)</f>
        <v>12.527000000000001</v>
      </c>
      <c r="L69" s="42">
        <f>SUM(L70:L72)</f>
        <v>12.527000000000001</v>
      </c>
      <c r="M69" s="71">
        <v>44256</v>
      </c>
      <c r="N69" s="71" t="s">
        <v>196</v>
      </c>
      <c r="O69" s="42">
        <f>O70+O72</f>
        <v>5.8540000000000001</v>
      </c>
      <c r="P69" s="42">
        <f>SUM(P70:P72)</f>
        <v>12.527000000000001</v>
      </c>
      <c r="Q69" s="71" t="s">
        <v>196</v>
      </c>
      <c r="R69" s="71" t="s">
        <v>196</v>
      </c>
      <c r="S69" s="71" t="s">
        <v>196</v>
      </c>
      <c r="T69" s="42">
        <f>T70</f>
        <v>0</v>
      </c>
      <c r="U69" s="71" t="s">
        <v>196</v>
      </c>
      <c r="V69" s="71" t="s">
        <v>196</v>
      </c>
      <c r="W69" s="42">
        <f>W70</f>
        <v>0</v>
      </c>
      <c r="X69" s="42">
        <f>X70</f>
        <v>0</v>
      </c>
      <c r="Y69" s="42">
        <f>Y70</f>
        <v>0</v>
      </c>
      <c r="Z69" s="71" t="s">
        <v>196</v>
      </c>
      <c r="AA69" s="71" t="s">
        <v>196</v>
      </c>
      <c r="AB69" s="42">
        <f>AB70</f>
        <v>0</v>
      </c>
      <c r="AC69" s="42">
        <f>AC70</f>
        <v>0</v>
      </c>
      <c r="AD69" s="42">
        <f>AD70</f>
        <v>5.8540000000000001</v>
      </c>
      <c r="AE69" s="71" t="s">
        <v>196</v>
      </c>
      <c r="AF69" s="71" t="s">
        <v>196</v>
      </c>
      <c r="AG69" s="42">
        <f>AG70</f>
        <v>5.8540000000000001</v>
      </c>
      <c r="AH69" s="71" t="s">
        <v>196</v>
      </c>
      <c r="AI69" s="42">
        <f>AI70+AI72+AI71</f>
        <v>3.2800000000000002</v>
      </c>
      <c r="AJ69" s="71" t="s">
        <v>196</v>
      </c>
      <c r="AK69" s="71" t="s">
        <v>196</v>
      </c>
      <c r="AL69" s="42">
        <f>AL70+AL72+AL71</f>
        <v>3.2800000000000002</v>
      </c>
      <c r="AM69" s="71" t="s">
        <v>196</v>
      </c>
      <c r="AN69" s="42">
        <f>AN70</f>
        <v>0</v>
      </c>
      <c r="AO69" s="71" t="s">
        <v>196</v>
      </c>
      <c r="AP69" s="71" t="s">
        <v>196</v>
      </c>
      <c r="AQ69" s="42">
        <f>AQ70</f>
        <v>0</v>
      </c>
      <c r="AR69" s="71" t="s">
        <v>196</v>
      </c>
      <c r="AS69" s="42">
        <f>AS70</f>
        <v>0</v>
      </c>
      <c r="AT69" s="71" t="s">
        <v>196</v>
      </c>
      <c r="AU69" s="71" t="s">
        <v>196</v>
      </c>
      <c r="AV69" s="42">
        <f>AV70+AV72+AV71</f>
        <v>9.2469999999999999</v>
      </c>
      <c r="AW69" s="42">
        <f>AW70</f>
        <v>0</v>
      </c>
      <c r="AX69" s="42">
        <f>AX70</f>
        <v>0</v>
      </c>
      <c r="AY69" s="71" t="s">
        <v>196</v>
      </c>
      <c r="AZ69" s="71" t="s">
        <v>196</v>
      </c>
      <c r="BA69" s="42">
        <f>BA70</f>
        <v>0</v>
      </c>
      <c r="BB69" s="42">
        <f>BB70</f>
        <v>0</v>
      </c>
      <c r="BC69" s="42">
        <f>BC70</f>
        <v>0</v>
      </c>
      <c r="BD69" s="71" t="s">
        <v>196</v>
      </c>
      <c r="BE69" s="71" t="s">
        <v>196</v>
      </c>
      <c r="BF69" s="42">
        <f>BF70</f>
        <v>0</v>
      </c>
      <c r="BG69" s="71" t="s">
        <v>196</v>
      </c>
      <c r="BH69" s="42">
        <f>BH70</f>
        <v>5.8540000000000001</v>
      </c>
      <c r="BI69" s="71" t="s">
        <v>196</v>
      </c>
      <c r="BJ69" s="71" t="s">
        <v>196</v>
      </c>
      <c r="BK69" s="42">
        <f>BK70</f>
        <v>5.8540000000000001</v>
      </c>
      <c r="BL69" s="70" t="s">
        <v>196</v>
      </c>
      <c r="BM69" s="42">
        <f>SUM(BM70:BM72)</f>
        <v>12.527000000000001</v>
      </c>
      <c r="BN69" s="70" t="s">
        <v>196</v>
      </c>
      <c r="BO69" s="70" t="s">
        <v>196</v>
      </c>
      <c r="BP69" s="42">
        <f>SUM(BP70:BP72)</f>
        <v>12.527000000000001</v>
      </c>
      <c r="BQ69" s="42">
        <f>BQ70</f>
        <v>0</v>
      </c>
      <c r="BR69" s="70" t="s">
        <v>196</v>
      </c>
    </row>
    <row r="70" spans="1:70" s="41" customFormat="1" ht="45" x14ac:dyDescent="0.2">
      <c r="A70" s="36" t="s">
        <v>261</v>
      </c>
      <c r="B70" s="37" t="s">
        <v>258</v>
      </c>
      <c r="C70" s="166" t="s">
        <v>269</v>
      </c>
      <c r="D70" s="166" t="s">
        <v>196</v>
      </c>
      <c r="E70" s="166">
        <v>2022</v>
      </c>
      <c r="F70" s="166">
        <v>2022</v>
      </c>
      <c r="G70" s="166" t="s">
        <v>196</v>
      </c>
      <c r="H70" s="40">
        <f t="shared" ref="H70:H72" si="138">BH70</f>
        <v>5.8540000000000001</v>
      </c>
      <c r="I70" s="40">
        <f>H70</f>
        <v>5.8540000000000001</v>
      </c>
      <c r="J70" s="64">
        <v>44256</v>
      </c>
      <c r="K70" s="40">
        <v>0</v>
      </c>
      <c r="L70" s="40">
        <v>0</v>
      </c>
      <c r="M70" s="64">
        <v>44256</v>
      </c>
      <c r="N70" s="166" t="s">
        <v>196</v>
      </c>
      <c r="O70" s="40">
        <f>H70</f>
        <v>5.8540000000000001</v>
      </c>
      <c r="P70" s="40">
        <v>0</v>
      </c>
      <c r="Q70" s="82">
        <v>0</v>
      </c>
      <c r="R70" s="82">
        <f>Q70</f>
        <v>0</v>
      </c>
      <c r="S70" s="166" t="s">
        <v>196</v>
      </c>
      <c r="T70" s="40">
        <f t="shared" ref="T70" si="139">SUM(U70:X70)</f>
        <v>0</v>
      </c>
      <c r="U70" s="40" t="s">
        <v>196</v>
      </c>
      <c r="V70" s="40" t="s">
        <v>196</v>
      </c>
      <c r="W70" s="40">
        <v>0</v>
      </c>
      <c r="X70" s="40">
        <v>0</v>
      </c>
      <c r="Y70" s="40">
        <f t="shared" ref="Y70:Y71" si="140">SUM(Z70:AC70)</f>
        <v>0</v>
      </c>
      <c r="Z70" s="166" t="s">
        <v>196</v>
      </c>
      <c r="AA70" s="40">
        <v>0</v>
      </c>
      <c r="AB70" s="40">
        <v>0</v>
      </c>
      <c r="AC70" s="40">
        <v>0</v>
      </c>
      <c r="AD70" s="166">
        <f t="shared" ref="AD70:AD71" si="141">SUM(AE70:AH70)</f>
        <v>5.8540000000000001</v>
      </c>
      <c r="AE70" s="166" t="s">
        <v>196</v>
      </c>
      <c r="AF70" s="166" t="s">
        <v>196</v>
      </c>
      <c r="AG70" s="166">
        <v>5.8540000000000001</v>
      </c>
      <c r="AH70" s="166" t="s">
        <v>196</v>
      </c>
      <c r="AI70" s="40">
        <f t="shared" ref="AI70:AI71" si="142">SUM(AJ70:AM70)</f>
        <v>0</v>
      </c>
      <c r="AJ70" s="166" t="s">
        <v>196</v>
      </c>
      <c r="AK70" s="166" t="s">
        <v>196</v>
      </c>
      <c r="AL70" s="40">
        <v>0</v>
      </c>
      <c r="AM70" s="40">
        <v>0</v>
      </c>
      <c r="AN70" s="40">
        <f>SUM(AO70:AR70)</f>
        <v>0</v>
      </c>
      <c r="AO70" s="166" t="s">
        <v>196</v>
      </c>
      <c r="AP70" s="166" t="s">
        <v>196</v>
      </c>
      <c r="AQ70" s="40">
        <v>0</v>
      </c>
      <c r="AR70" s="166" t="s">
        <v>196</v>
      </c>
      <c r="AS70" s="40">
        <f t="shared" ref="AS70:AS71" si="143">SUM(AT70:AW70)</f>
        <v>0</v>
      </c>
      <c r="AT70" s="166" t="s">
        <v>196</v>
      </c>
      <c r="AU70" s="166" t="s">
        <v>196</v>
      </c>
      <c r="AV70" s="40">
        <v>0</v>
      </c>
      <c r="AW70" s="40">
        <v>0</v>
      </c>
      <c r="AX70" s="40">
        <v>0</v>
      </c>
      <c r="AY70" s="166" t="s">
        <v>196</v>
      </c>
      <c r="AZ70" s="166" t="s">
        <v>196</v>
      </c>
      <c r="BA70" s="40">
        <v>0</v>
      </c>
      <c r="BB70" s="40">
        <v>0</v>
      </c>
      <c r="BC70" s="40">
        <f>SUM(BD70:BG70)</f>
        <v>0</v>
      </c>
      <c r="BD70" s="166" t="s">
        <v>196</v>
      </c>
      <c r="BE70" s="166" t="s">
        <v>196</v>
      </c>
      <c r="BF70" s="40">
        <v>0</v>
      </c>
      <c r="BG70" s="166">
        <v>0</v>
      </c>
      <c r="BH70" s="40">
        <f>SUM(BI70:BL70)</f>
        <v>5.8540000000000001</v>
      </c>
      <c r="BI70" s="166" t="s">
        <v>196</v>
      </c>
      <c r="BJ70" s="166" t="s">
        <v>196</v>
      </c>
      <c r="BK70" s="40">
        <f>W70+AG70+AQ70+BA70</f>
        <v>5.8540000000000001</v>
      </c>
      <c r="BL70" s="166">
        <v>0</v>
      </c>
      <c r="BM70" s="40">
        <f>SUM(BN70:BQ70)</f>
        <v>0</v>
      </c>
      <c r="BN70" s="166" t="s">
        <v>196</v>
      </c>
      <c r="BO70" s="166" t="s">
        <v>196</v>
      </c>
      <c r="BP70" s="40">
        <f>AL70+AV70+BF70</f>
        <v>0</v>
      </c>
      <c r="BQ70" s="40">
        <f>BG70+AW70+AM70</f>
        <v>0</v>
      </c>
      <c r="BR70" s="174" t="s">
        <v>338</v>
      </c>
    </row>
    <row r="71" spans="1:70" s="41" customFormat="1" ht="33" customHeight="1" x14ac:dyDescent="0.2">
      <c r="A71" s="36" t="s">
        <v>301</v>
      </c>
      <c r="B71" s="37" t="s">
        <v>311</v>
      </c>
      <c r="C71" s="166" t="s">
        <v>312</v>
      </c>
      <c r="D71" s="166" t="s">
        <v>196</v>
      </c>
      <c r="E71" s="166">
        <v>2022</v>
      </c>
      <c r="F71" s="166">
        <v>2022</v>
      </c>
      <c r="G71" s="166" t="s">
        <v>196</v>
      </c>
      <c r="H71" s="40">
        <f t="shared" ref="H71" si="144">BH71</f>
        <v>0</v>
      </c>
      <c r="I71" s="40">
        <f>H71</f>
        <v>0</v>
      </c>
      <c r="J71" s="40">
        <f>K71</f>
        <v>2.0920000000000001</v>
      </c>
      <c r="K71" s="40">
        <f>L71</f>
        <v>2.0920000000000001</v>
      </c>
      <c r="L71" s="40">
        <f>AL71+AV71+BF71</f>
        <v>2.0920000000000001</v>
      </c>
      <c r="M71" s="64">
        <v>44562</v>
      </c>
      <c r="N71" s="166" t="s">
        <v>196</v>
      </c>
      <c r="O71" s="40">
        <f>H71</f>
        <v>0</v>
      </c>
      <c r="P71" s="40">
        <f>L71</f>
        <v>2.0920000000000001</v>
      </c>
      <c r="Q71" s="40">
        <f>J71</f>
        <v>2.0920000000000001</v>
      </c>
      <c r="R71" s="40">
        <f>Q71</f>
        <v>2.0920000000000001</v>
      </c>
      <c r="S71" s="166" t="s">
        <v>196</v>
      </c>
      <c r="T71" s="40">
        <f t="shared" ref="T71" si="145">SUM(U71:X71)</f>
        <v>0</v>
      </c>
      <c r="U71" s="40" t="s">
        <v>196</v>
      </c>
      <c r="V71" s="40" t="s">
        <v>196</v>
      </c>
      <c r="W71" s="40">
        <v>0</v>
      </c>
      <c r="X71" s="40">
        <v>0</v>
      </c>
      <c r="Y71" s="40">
        <f t="shared" si="140"/>
        <v>0</v>
      </c>
      <c r="Z71" s="166" t="s">
        <v>196</v>
      </c>
      <c r="AA71" s="40">
        <v>0</v>
      </c>
      <c r="AB71" s="40">
        <v>0</v>
      </c>
      <c r="AC71" s="40">
        <v>0</v>
      </c>
      <c r="AD71" s="82">
        <f t="shared" si="141"/>
        <v>0</v>
      </c>
      <c r="AE71" s="166" t="s">
        <v>196</v>
      </c>
      <c r="AF71" s="166" t="s">
        <v>196</v>
      </c>
      <c r="AG71" s="40">
        <v>0</v>
      </c>
      <c r="AH71" s="166" t="s">
        <v>196</v>
      </c>
      <c r="AI71" s="40">
        <f t="shared" si="142"/>
        <v>2.0920000000000001</v>
      </c>
      <c r="AJ71" s="166" t="s">
        <v>196</v>
      </c>
      <c r="AK71" s="166" t="s">
        <v>196</v>
      </c>
      <c r="AL71" s="40">
        <v>2.0920000000000001</v>
      </c>
      <c r="AM71" s="40">
        <v>0</v>
      </c>
      <c r="AN71" s="40">
        <f>SUM(AO71:AR71)</f>
        <v>0</v>
      </c>
      <c r="AO71" s="166" t="s">
        <v>196</v>
      </c>
      <c r="AP71" s="166" t="s">
        <v>196</v>
      </c>
      <c r="AQ71" s="40">
        <v>0</v>
      </c>
      <c r="AR71" s="166" t="s">
        <v>196</v>
      </c>
      <c r="AS71" s="40">
        <f t="shared" si="143"/>
        <v>0</v>
      </c>
      <c r="AT71" s="166" t="s">
        <v>196</v>
      </c>
      <c r="AU71" s="166" t="s">
        <v>196</v>
      </c>
      <c r="AV71" s="40">
        <v>0</v>
      </c>
      <c r="AW71" s="40">
        <v>0</v>
      </c>
      <c r="AX71" s="40">
        <v>0</v>
      </c>
      <c r="AY71" s="166" t="s">
        <v>196</v>
      </c>
      <c r="AZ71" s="166" t="s">
        <v>196</v>
      </c>
      <c r="BA71" s="40">
        <v>0</v>
      </c>
      <c r="BB71" s="40">
        <v>0</v>
      </c>
      <c r="BC71" s="40">
        <f>SUM(BD71:BG71)</f>
        <v>0</v>
      </c>
      <c r="BD71" s="166" t="s">
        <v>196</v>
      </c>
      <c r="BE71" s="166" t="s">
        <v>196</v>
      </c>
      <c r="BF71" s="40">
        <v>0</v>
      </c>
      <c r="BG71" s="166">
        <v>0</v>
      </c>
      <c r="BH71" s="40">
        <f>SUM(BI71:BL71)</f>
        <v>0</v>
      </c>
      <c r="BI71" s="166" t="s">
        <v>196</v>
      </c>
      <c r="BJ71" s="166" t="s">
        <v>196</v>
      </c>
      <c r="BK71" s="40">
        <f>W71+AG71+AQ71+BA71</f>
        <v>0</v>
      </c>
      <c r="BL71" s="166">
        <v>0</v>
      </c>
      <c r="BM71" s="40">
        <f>SUM(BN71:BQ71)</f>
        <v>2.0920000000000001</v>
      </c>
      <c r="BN71" s="166" t="s">
        <v>196</v>
      </c>
      <c r="BO71" s="166" t="s">
        <v>196</v>
      </c>
      <c r="BP71" s="40">
        <f>AL71+AV71+BF71</f>
        <v>2.0920000000000001</v>
      </c>
      <c r="BQ71" s="40">
        <f>BG71+AW71+AM71</f>
        <v>0</v>
      </c>
      <c r="BR71" s="174" t="s">
        <v>327</v>
      </c>
    </row>
    <row r="72" spans="1:70" s="183" customFormat="1" ht="33" customHeight="1" x14ac:dyDescent="0.2">
      <c r="A72" s="176" t="s">
        <v>313</v>
      </c>
      <c r="B72" s="177" t="s">
        <v>365</v>
      </c>
      <c r="C72" s="178" t="s">
        <v>358</v>
      </c>
      <c r="D72" s="178" t="s">
        <v>196</v>
      </c>
      <c r="E72" s="178">
        <v>2022</v>
      </c>
      <c r="F72" s="178">
        <v>2023</v>
      </c>
      <c r="G72" s="178" t="s">
        <v>196</v>
      </c>
      <c r="H72" s="161">
        <f t="shared" si="138"/>
        <v>0</v>
      </c>
      <c r="I72" s="161">
        <f>H72</f>
        <v>0</v>
      </c>
      <c r="J72" s="161">
        <f>K72</f>
        <v>10.435</v>
      </c>
      <c r="K72" s="161">
        <f>L72</f>
        <v>10.435</v>
      </c>
      <c r="L72" s="161">
        <f>AL72+AV72+BF72</f>
        <v>10.435</v>
      </c>
      <c r="M72" s="179">
        <v>44562</v>
      </c>
      <c r="N72" s="178" t="s">
        <v>196</v>
      </c>
      <c r="O72" s="161">
        <f>H72</f>
        <v>0</v>
      </c>
      <c r="P72" s="161">
        <f>L72</f>
        <v>10.435</v>
      </c>
      <c r="Q72" s="161">
        <f>J72</f>
        <v>10.435</v>
      </c>
      <c r="R72" s="161">
        <f>Q72</f>
        <v>10.435</v>
      </c>
      <c r="S72" s="178" t="s">
        <v>196</v>
      </c>
      <c r="T72" s="161">
        <f t="shared" ref="T72" si="146">SUM(U72:X72)</f>
        <v>0</v>
      </c>
      <c r="U72" s="161" t="s">
        <v>196</v>
      </c>
      <c r="V72" s="161" t="s">
        <v>196</v>
      </c>
      <c r="W72" s="161">
        <v>0</v>
      </c>
      <c r="X72" s="161">
        <v>0</v>
      </c>
      <c r="Y72" s="161">
        <f t="shared" ref="Y72" si="147">SUM(Z72:AC72)</f>
        <v>0</v>
      </c>
      <c r="Z72" s="178" t="s">
        <v>196</v>
      </c>
      <c r="AA72" s="161">
        <v>0</v>
      </c>
      <c r="AB72" s="161">
        <v>0</v>
      </c>
      <c r="AC72" s="161">
        <v>0</v>
      </c>
      <c r="AD72" s="180">
        <f t="shared" ref="AD72" si="148">SUM(AE72:AH72)</f>
        <v>0</v>
      </c>
      <c r="AE72" s="178" t="s">
        <v>196</v>
      </c>
      <c r="AF72" s="178" t="s">
        <v>196</v>
      </c>
      <c r="AG72" s="161">
        <v>0</v>
      </c>
      <c r="AH72" s="178" t="s">
        <v>196</v>
      </c>
      <c r="AI72" s="161">
        <f t="shared" ref="AI72" si="149">SUM(AJ72:AM72)</f>
        <v>1.1879999999999999</v>
      </c>
      <c r="AJ72" s="178" t="s">
        <v>196</v>
      </c>
      <c r="AK72" s="178" t="s">
        <v>196</v>
      </c>
      <c r="AL72" s="161">
        <v>1.1879999999999999</v>
      </c>
      <c r="AM72" s="161">
        <v>0</v>
      </c>
      <c r="AN72" s="161">
        <f>SUM(AO72:AR72)</f>
        <v>0</v>
      </c>
      <c r="AO72" s="178" t="s">
        <v>196</v>
      </c>
      <c r="AP72" s="178" t="s">
        <v>196</v>
      </c>
      <c r="AQ72" s="161">
        <v>0</v>
      </c>
      <c r="AR72" s="178" t="s">
        <v>196</v>
      </c>
      <c r="AS72" s="161">
        <f t="shared" ref="AS72" si="150">SUM(AT72:AW72)</f>
        <v>9.2469999999999999</v>
      </c>
      <c r="AT72" s="178" t="s">
        <v>196</v>
      </c>
      <c r="AU72" s="178" t="s">
        <v>196</v>
      </c>
      <c r="AV72" s="181">
        <v>9.2469999999999999</v>
      </c>
      <c r="AW72" s="161">
        <v>0</v>
      </c>
      <c r="AX72" s="161">
        <v>0</v>
      </c>
      <c r="AY72" s="178" t="s">
        <v>196</v>
      </c>
      <c r="AZ72" s="178" t="s">
        <v>196</v>
      </c>
      <c r="BA72" s="161">
        <v>0</v>
      </c>
      <c r="BB72" s="161">
        <v>0</v>
      </c>
      <c r="BC72" s="161">
        <f>SUM(BD72:BG72)</f>
        <v>0</v>
      </c>
      <c r="BD72" s="178" t="s">
        <v>196</v>
      </c>
      <c r="BE72" s="178" t="s">
        <v>196</v>
      </c>
      <c r="BF72" s="161">
        <v>0</v>
      </c>
      <c r="BG72" s="178">
        <v>0</v>
      </c>
      <c r="BH72" s="161">
        <f>SUM(BI72:BL72)</f>
        <v>0</v>
      </c>
      <c r="BI72" s="178" t="s">
        <v>196</v>
      </c>
      <c r="BJ72" s="178" t="s">
        <v>196</v>
      </c>
      <c r="BK72" s="161">
        <f>W72+AG72+AQ72+BA72</f>
        <v>0</v>
      </c>
      <c r="BL72" s="178">
        <v>0</v>
      </c>
      <c r="BM72" s="161">
        <f>SUM(BN72:BQ72)</f>
        <v>10.435</v>
      </c>
      <c r="BN72" s="178" t="s">
        <v>196</v>
      </c>
      <c r="BO72" s="178" t="s">
        <v>196</v>
      </c>
      <c r="BP72" s="181">
        <f>AL72+AV72+BF72</f>
        <v>10.435</v>
      </c>
      <c r="BQ72" s="161">
        <f>BG72+AW72+AM72</f>
        <v>0</v>
      </c>
      <c r="BR72" s="182" t="s">
        <v>326</v>
      </c>
    </row>
    <row r="73" spans="1:70" s="61" customFormat="1" ht="24" x14ac:dyDescent="0.2">
      <c r="A73" s="68" t="s">
        <v>192</v>
      </c>
      <c r="B73" s="69" t="s">
        <v>173</v>
      </c>
      <c r="C73" s="70" t="s">
        <v>197</v>
      </c>
      <c r="D73" s="70" t="s">
        <v>196</v>
      </c>
      <c r="E73" s="70" t="s">
        <v>196</v>
      </c>
      <c r="F73" s="70" t="s">
        <v>196</v>
      </c>
      <c r="G73" s="70" t="s">
        <v>196</v>
      </c>
      <c r="H73" s="70" t="s">
        <v>196</v>
      </c>
      <c r="I73" s="70" t="s">
        <v>196</v>
      </c>
      <c r="J73" s="72" t="s">
        <v>196</v>
      </c>
      <c r="K73" s="70" t="s">
        <v>196</v>
      </c>
      <c r="L73" s="70" t="s">
        <v>196</v>
      </c>
      <c r="M73" s="70" t="s">
        <v>196</v>
      </c>
      <c r="N73" s="70" t="s">
        <v>196</v>
      </c>
      <c r="O73" s="70" t="s">
        <v>196</v>
      </c>
      <c r="P73" s="70" t="s">
        <v>196</v>
      </c>
      <c r="Q73" s="70" t="s">
        <v>196</v>
      </c>
      <c r="R73" s="70" t="s">
        <v>196</v>
      </c>
      <c r="S73" s="70" t="s">
        <v>196</v>
      </c>
      <c r="T73" s="42">
        <v>0</v>
      </c>
      <c r="U73" s="70" t="s">
        <v>196</v>
      </c>
      <c r="V73" s="42">
        <v>0</v>
      </c>
      <c r="W73" s="42">
        <v>0</v>
      </c>
      <c r="X73" s="42">
        <v>0</v>
      </c>
      <c r="Y73" s="42">
        <v>0</v>
      </c>
      <c r="Z73" s="70" t="s">
        <v>196</v>
      </c>
      <c r="AA73" s="42">
        <v>0</v>
      </c>
      <c r="AB73" s="42">
        <v>0</v>
      </c>
      <c r="AC73" s="42">
        <v>0</v>
      </c>
      <c r="AD73" s="42">
        <v>0</v>
      </c>
      <c r="AE73" s="70" t="s">
        <v>196</v>
      </c>
      <c r="AF73" s="42">
        <v>0</v>
      </c>
      <c r="AG73" s="42">
        <v>0</v>
      </c>
      <c r="AH73" s="70" t="s">
        <v>196</v>
      </c>
      <c r="AI73" s="42">
        <v>0</v>
      </c>
      <c r="AJ73" s="70" t="s">
        <v>196</v>
      </c>
      <c r="AK73" s="42">
        <v>0</v>
      </c>
      <c r="AL73" s="42">
        <v>0</v>
      </c>
      <c r="AM73" s="42">
        <v>0</v>
      </c>
      <c r="AN73" s="42">
        <v>0</v>
      </c>
      <c r="AO73" s="70" t="s">
        <v>196</v>
      </c>
      <c r="AP73" s="42">
        <v>0</v>
      </c>
      <c r="AQ73" s="42">
        <v>0</v>
      </c>
      <c r="AR73" s="42">
        <v>0</v>
      </c>
      <c r="AS73" s="42">
        <v>0</v>
      </c>
      <c r="AT73" s="70" t="s">
        <v>196</v>
      </c>
      <c r="AU73" s="42">
        <v>0</v>
      </c>
      <c r="AV73" s="42">
        <v>0</v>
      </c>
      <c r="AW73" s="42">
        <v>0</v>
      </c>
      <c r="AX73" s="42">
        <v>0</v>
      </c>
      <c r="AY73" s="70" t="s">
        <v>196</v>
      </c>
      <c r="AZ73" s="42">
        <v>0</v>
      </c>
      <c r="BA73" s="42">
        <v>0</v>
      </c>
      <c r="BB73" s="42">
        <v>0</v>
      </c>
      <c r="BC73" s="42">
        <v>0</v>
      </c>
      <c r="BD73" s="70" t="s">
        <v>196</v>
      </c>
      <c r="BE73" s="42">
        <v>0</v>
      </c>
      <c r="BF73" s="42">
        <v>0</v>
      </c>
      <c r="BG73" s="42">
        <v>0</v>
      </c>
      <c r="BH73" s="42">
        <v>0</v>
      </c>
      <c r="BI73" s="70" t="s">
        <v>196</v>
      </c>
      <c r="BJ73" s="42">
        <v>0</v>
      </c>
      <c r="BK73" s="42">
        <v>0</v>
      </c>
      <c r="BL73" s="42">
        <v>0</v>
      </c>
      <c r="BM73" s="42">
        <v>0</v>
      </c>
      <c r="BN73" s="70" t="s">
        <v>196</v>
      </c>
      <c r="BO73" s="42">
        <v>0</v>
      </c>
      <c r="BP73" s="42">
        <v>0</v>
      </c>
      <c r="BQ73" s="42">
        <v>0</v>
      </c>
      <c r="BR73" s="70" t="s">
        <v>196</v>
      </c>
    </row>
    <row r="74" spans="1:70" s="61" customFormat="1" x14ac:dyDescent="0.2">
      <c r="A74" s="68" t="s">
        <v>193</v>
      </c>
      <c r="B74" s="69" t="s">
        <v>174</v>
      </c>
      <c r="C74" s="70" t="s">
        <v>197</v>
      </c>
      <c r="D74" s="71" t="s">
        <v>196</v>
      </c>
      <c r="E74" s="71" t="s">
        <v>196</v>
      </c>
      <c r="F74" s="71" t="s">
        <v>196</v>
      </c>
      <c r="G74" s="71" t="s">
        <v>196</v>
      </c>
      <c r="H74" s="71" t="s">
        <v>196</v>
      </c>
      <c r="I74" s="71" t="s">
        <v>196</v>
      </c>
      <c r="J74" s="72" t="s">
        <v>196</v>
      </c>
      <c r="K74" s="42">
        <f>K75+K76</f>
        <v>1.3080000000000001</v>
      </c>
      <c r="L74" s="42">
        <f>L75+L76</f>
        <v>1.3080000000000001</v>
      </c>
      <c r="M74" s="71" t="s">
        <v>196</v>
      </c>
      <c r="N74" s="71" t="s">
        <v>196</v>
      </c>
      <c r="O74" s="71" t="s">
        <v>196</v>
      </c>
      <c r="P74" s="42">
        <f>P75+P76</f>
        <v>1.3080000000000001</v>
      </c>
      <c r="Q74" s="71" t="s">
        <v>196</v>
      </c>
      <c r="R74" s="71" t="s">
        <v>196</v>
      </c>
      <c r="S74" s="71" t="s">
        <v>196</v>
      </c>
      <c r="T74" s="42">
        <v>0</v>
      </c>
      <c r="U74" s="71" t="s">
        <v>196</v>
      </c>
      <c r="V74" s="42">
        <v>0</v>
      </c>
      <c r="W74" s="42">
        <v>0</v>
      </c>
      <c r="X74" s="42">
        <v>0</v>
      </c>
      <c r="Y74" s="42">
        <v>0</v>
      </c>
      <c r="Z74" s="71" t="s">
        <v>196</v>
      </c>
      <c r="AA74" s="42">
        <v>0</v>
      </c>
      <c r="AB74" s="42">
        <v>0</v>
      </c>
      <c r="AC74" s="42">
        <v>0</v>
      </c>
      <c r="AD74" s="42">
        <v>0</v>
      </c>
      <c r="AE74" s="71" t="s">
        <v>196</v>
      </c>
      <c r="AF74" s="42">
        <v>0</v>
      </c>
      <c r="AG74" s="42">
        <v>0</v>
      </c>
      <c r="AH74" s="71" t="s">
        <v>196</v>
      </c>
      <c r="AI74" s="42">
        <v>0</v>
      </c>
      <c r="AJ74" s="71" t="s">
        <v>196</v>
      </c>
      <c r="AK74" s="42">
        <v>0</v>
      </c>
      <c r="AL74" s="42">
        <v>0</v>
      </c>
      <c r="AM74" s="42">
        <v>0</v>
      </c>
      <c r="AN74" s="42">
        <v>0</v>
      </c>
      <c r="AO74" s="71" t="s">
        <v>196</v>
      </c>
      <c r="AP74" s="42">
        <v>0</v>
      </c>
      <c r="AQ74" s="42">
        <v>0</v>
      </c>
      <c r="AR74" s="42">
        <v>0</v>
      </c>
      <c r="AS74" s="42">
        <f>AS75+AS76</f>
        <v>1.3080000000000001</v>
      </c>
      <c r="AT74" s="71" t="s">
        <v>196</v>
      </c>
      <c r="AU74" s="42">
        <v>0</v>
      </c>
      <c r="AV74" s="42">
        <f>AV75+AV76</f>
        <v>1.3080000000000001</v>
      </c>
      <c r="AW74" s="42">
        <v>0</v>
      </c>
      <c r="AX74" s="42">
        <v>0</v>
      </c>
      <c r="AY74" s="71" t="s">
        <v>196</v>
      </c>
      <c r="AZ74" s="42">
        <v>0</v>
      </c>
      <c r="BA74" s="42">
        <v>0</v>
      </c>
      <c r="BB74" s="42">
        <v>0</v>
      </c>
      <c r="BC74" s="42">
        <v>0</v>
      </c>
      <c r="BD74" s="71" t="s">
        <v>196</v>
      </c>
      <c r="BE74" s="42">
        <v>0</v>
      </c>
      <c r="BF74" s="42">
        <v>0</v>
      </c>
      <c r="BG74" s="42">
        <v>0</v>
      </c>
      <c r="BH74" s="42">
        <f>BH78+BH87+BH89</f>
        <v>0</v>
      </c>
      <c r="BI74" s="71" t="s">
        <v>196</v>
      </c>
      <c r="BJ74" s="42">
        <v>0</v>
      </c>
      <c r="BK74" s="42">
        <v>0</v>
      </c>
      <c r="BL74" s="42">
        <v>0</v>
      </c>
      <c r="BM74" s="42">
        <f>BM75+BM76</f>
        <v>1.3080000000000001</v>
      </c>
      <c r="BN74" s="71" t="s">
        <v>196</v>
      </c>
      <c r="BO74" s="42">
        <v>0</v>
      </c>
      <c r="BP74" s="42">
        <f>BP75+BP76</f>
        <v>1.3080000000000001</v>
      </c>
      <c r="BQ74" s="42">
        <v>0</v>
      </c>
      <c r="BR74" s="70" t="s">
        <v>196</v>
      </c>
    </row>
    <row r="75" spans="1:70" s="41" customFormat="1" ht="30.75" customHeight="1" x14ac:dyDescent="0.2">
      <c r="A75" s="36" t="s">
        <v>341</v>
      </c>
      <c r="B75" s="37" t="s">
        <v>343</v>
      </c>
      <c r="C75" s="166" t="s">
        <v>357</v>
      </c>
      <c r="D75" s="64" t="s">
        <v>196</v>
      </c>
      <c r="E75" s="166">
        <v>2023</v>
      </c>
      <c r="F75" s="166">
        <v>2023</v>
      </c>
      <c r="G75" s="64" t="s">
        <v>196</v>
      </c>
      <c r="H75" s="40">
        <f>BH75</f>
        <v>0</v>
      </c>
      <c r="I75" s="40">
        <f>H75</f>
        <v>0</v>
      </c>
      <c r="J75" s="67" t="s">
        <v>196</v>
      </c>
      <c r="K75" s="40">
        <f>L75</f>
        <v>0.746</v>
      </c>
      <c r="L75" s="40">
        <f>AL75+AV75+BF75</f>
        <v>0.746</v>
      </c>
      <c r="M75" s="64">
        <v>44805</v>
      </c>
      <c r="N75" s="64" t="s">
        <v>196</v>
      </c>
      <c r="O75" s="40">
        <f>I75</f>
        <v>0</v>
      </c>
      <c r="P75" s="40">
        <f>L75</f>
        <v>0.746</v>
      </c>
      <c r="Q75" s="64" t="s">
        <v>196</v>
      </c>
      <c r="R75" s="64" t="s">
        <v>196</v>
      </c>
      <c r="S75" s="64" t="s">
        <v>196</v>
      </c>
      <c r="T75" s="40">
        <f t="shared" ref="T75:T76" si="151">SUM(U75:X75)</f>
        <v>0</v>
      </c>
      <c r="U75" s="64" t="s">
        <v>196</v>
      </c>
      <c r="V75" s="64" t="s">
        <v>196</v>
      </c>
      <c r="W75" s="40">
        <f t="shared" ref="W75" si="152">SUM(X75:AA75)</f>
        <v>0</v>
      </c>
      <c r="X75" s="40">
        <v>0</v>
      </c>
      <c r="Y75" s="40">
        <v>0</v>
      </c>
      <c r="Z75" s="64" t="s">
        <v>196</v>
      </c>
      <c r="AA75" s="64" t="s">
        <v>196</v>
      </c>
      <c r="AB75" s="40">
        <v>0</v>
      </c>
      <c r="AC75" s="40">
        <v>0</v>
      </c>
      <c r="AD75" s="40">
        <f t="shared" ref="AD75" si="153">SUM(AE75:AH75)</f>
        <v>0</v>
      </c>
      <c r="AE75" s="64" t="s">
        <v>196</v>
      </c>
      <c r="AF75" s="64" t="s">
        <v>196</v>
      </c>
      <c r="AG75" s="40">
        <v>0</v>
      </c>
      <c r="AH75" s="64" t="s">
        <v>196</v>
      </c>
      <c r="AI75" s="40">
        <f>SUM(AJ75:AM75)</f>
        <v>0</v>
      </c>
      <c r="AJ75" s="64" t="s">
        <v>196</v>
      </c>
      <c r="AK75" s="64" t="s">
        <v>196</v>
      </c>
      <c r="AL75" s="40">
        <v>0</v>
      </c>
      <c r="AM75" s="40">
        <v>0</v>
      </c>
      <c r="AN75" s="40">
        <f>SUM(AO75:AR75)</f>
        <v>0</v>
      </c>
      <c r="AO75" s="64" t="s">
        <v>196</v>
      </c>
      <c r="AP75" s="64" t="s">
        <v>196</v>
      </c>
      <c r="AQ75" s="40">
        <v>0</v>
      </c>
      <c r="AR75" s="64" t="s">
        <v>196</v>
      </c>
      <c r="AS75" s="40">
        <f t="shared" ref="AS75" si="154">SUM(AT75:AW75)</f>
        <v>0.746</v>
      </c>
      <c r="AT75" s="64" t="s">
        <v>196</v>
      </c>
      <c r="AU75" s="64" t="s">
        <v>196</v>
      </c>
      <c r="AV75" s="40">
        <v>0.746</v>
      </c>
      <c r="AW75" s="40">
        <v>0</v>
      </c>
      <c r="AX75" s="40" t="s">
        <v>196</v>
      </c>
      <c r="AY75" s="64" t="s">
        <v>196</v>
      </c>
      <c r="AZ75" s="64" t="s">
        <v>196</v>
      </c>
      <c r="BA75" s="40">
        <v>0</v>
      </c>
      <c r="BB75" s="64" t="s">
        <v>196</v>
      </c>
      <c r="BC75" s="40">
        <f>BF75</f>
        <v>0</v>
      </c>
      <c r="BD75" s="64" t="s">
        <v>196</v>
      </c>
      <c r="BE75" s="64" t="s">
        <v>196</v>
      </c>
      <c r="BF75" s="40">
        <v>0</v>
      </c>
      <c r="BG75" s="64">
        <v>0</v>
      </c>
      <c r="BH75" s="40">
        <f t="shared" ref="BH75" si="155">SUM(BI75:BL75)</f>
        <v>0</v>
      </c>
      <c r="BI75" s="64" t="s">
        <v>196</v>
      </c>
      <c r="BJ75" s="64" t="s">
        <v>196</v>
      </c>
      <c r="BK75" s="40">
        <f>W75+AG75+AQ75+BA75</f>
        <v>0</v>
      </c>
      <c r="BL75" s="166" t="s">
        <v>196</v>
      </c>
      <c r="BM75" s="40">
        <f>SUM(BN75:BQ75)</f>
        <v>0.746</v>
      </c>
      <c r="BN75" s="166" t="s">
        <v>196</v>
      </c>
      <c r="BO75" s="166" t="s">
        <v>196</v>
      </c>
      <c r="BP75" s="40">
        <f>AL75+AV75+BF75</f>
        <v>0.746</v>
      </c>
      <c r="BQ75" s="40">
        <f>BG75+AW75+AM75</f>
        <v>0</v>
      </c>
      <c r="BR75" s="174" t="s">
        <v>346</v>
      </c>
    </row>
    <row r="76" spans="1:70" s="41" customFormat="1" ht="28.5" customHeight="1" x14ac:dyDescent="0.2">
      <c r="A76" s="36" t="s">
        <v>342</v>
      </c>
      <c r="B76" s="37" t="s">
        <v>344</v>
      </c>
      <c r="C76" s="166" t="s">
        <v>356</v>
      </c>
      <c r="D76" s="166" t="s">
        <v>196</v>
      </c>
      <c r="E76" s="166">
        <v>2023</v>
      </c>
      <c r="F76" s="166">
        <v>2023</v>
      </c>
      <c r="G76" s="166" t="s">
        <v>196</v>
      </c>
      <c r="H76" s="40">
        <f t="shared" ref="H76" si="156">BH76</f>
        <v>0</v>
      </c>
      <c r="I76" s="40">
        <f>H76</f>
        <v>0</v>
      </c>
      <c r="J76" s="64" t="s">
        <v>196</v>
      </c>
      <c r="K76" s="40">
        <f>L76</f>
        <v>0.56200000000000006</v>
      </c>
      <c r="L76" s="40">
        <f>AL76+AV76+BF76</f>
        <v>0.56200000000000006</v>
      </c>
      <c r="M76" s="64">
        <v>44805</v>
      </c>
      <c r="N76" s="166" t="s">
        <v>196</v>
      </c>
      <c r="O76" s="40">
        <f>I76</f>
        <v>0</v>
      </c>
      <c r="P76" s="40">
        <f>L76</f>
        <v>0.56200000000000006</v>
      </c>
      <c r="Q76" s="40" t="s">
        <v>196</v>
      </c>
      <c r="R76" s="40" t="s">
        <v>196</v>
      </c>
      <c r="S76" s="166" t="s">
        <v>196</v>
      </c>
      <c r="T76" s="40">
        <f t="shared" si="151"/>
        <v>0</v>
      </c>
      <c r="U76" s="40" t="s">
        <v>196</v>
      </c>
      <c r="V76" s="40" t="s">
        <v>196</v>
      </c>
      <c r="W76" s="40">
        <v>0</v>
      </c>
      <c r="X76" s="40">
        <v>0</v>
      </c>
      <c r="Y76" s="40">
        <f t="shared" ref="Y76" si="157">SUM(Z76:AC76)</f>
        <v>0</v>
      </c>
      <c r="Z76" s="166" t="s">
        <v>196</v>
      </c>
      <c r="AA76" s="40" t="s">
        <v>196</v>
      </c>
      <c r="AB76" s="40">
        <v>0</v>
      </c>
      <c r="AC76" s="40">
        <v>0</v>
      </c>
      <c r="AD76" s="82">
        <f t="shared" ref="AD76" si="158">SUM(AE76:AH76)</f>
        <v>0</v>
      </c>
      <c r="AE76" s="166" t="s">
        <v>196</v>
      </c>
      <c r="AF76" s="166" t="s">
        <v>196</v>
      </c>
      <c r="AG76" s="40">
        <v>0</v>
      </c>
      <c r="AH76" s="166" t="s">
        <v>196</v>
      </c>
      <c r="AI76" s="40">
        <f>SUM(AJ76:AM76)</f>
        <v>0</v>
      </c>
      <c r="AJ76" s="166" t="s">
        <v>196</v>
      </c>
      <c r="AK76" s="166" t="s">
        <v>196</v>
      </c>
      <c r="AL76" s="40">
        <v>0</v>
      </c>
      <c r="AM76" s="40">
        <v>0</v>
      </c>
      <c r="AN76" s="40">
        <f>SUM(AO76:AR76)</f>
        <v>0</v>
      </c>
      <c r="AO76" s="166" t="s">
        <v>196</v>
      </c>
      <c r="AP76" s="166" t="s">
        <v>196</v>
      </c>
      <c r="AQ76" s="40">
        <v>0</v>
      </c>
      <c r="AR76" s="166" t="s">
        <v>196</v>
      </c>
      <c r="AS76" s="40">
        <f t="shared" ref="AS76" si="159">SUM(AT76:AW76)</f>
        <v>0.56200000000000006</v>
      </c>
      <c r="AT76" s="166" t="s">
        <v>196</v>
      </c>
      <c r="AU76" s="166" t="s">
        <v>196</v>
      </c>
      <c r="AV76" s="40">
        <v>0.56200000000000006</v>
      </c>
      <c r="AW76" s="40">
        <v>0</v>
      </c>
      <c r="AX76" s="40" t="s">
        <v>196</v>
      </c>
      <c r="AY76" s="166" t="s">
        <v>196</v>
      </c>
      <c r="AZ76" s="166" t="s">
        <v>196</v>
      </c>
      <c r="BA76" s="40">
        <v>0</v>
      </c>
      <c r="BB76" s="40" t="s">
        <v>196</v>
      </c>
      <c r="BC76" s="40">
        <f>BF76</f>
        <v>0</v>
      </c>
      <c r="BD76" s="166" t="s">
        <v>196</v>
      </c>
      <c r="BE76" s="166" t="s">
        <v>196</v>
      </c>
      <c r="BF76" s="40">
        <v>0</v>
      </c>
      <c r="BG76" s="166">
        <v>0</v>
      </c>
      <c r="BH76" s="40">
        <f t="shared" ref="BH76" si="160">SUM(BI76:BL76)</f>
        <v>0</v>
      </c>
      <c r="BI76" s="166" t="s">
        <v>196</v>
      </c>
      <c r="BJ76" s="166" t="s">
        <v>196</v>
      </c>
      <c r="BK76" s="40">
        <f>W76+AG76+AQ76+BA76</f>
        <v>0</v>
      </c>
      <c r="BL76" s="166" t="s">
        <v>196</v>
      </c>
      <c r="BM76" s="40">
        <f>SUM(BN76:BQ76)</f>
        <v>0.56200000000000006</v>
      </c>
      <c r="BN76" s="166" t="s">
        <v>196</v>
      </c>
      <c r="BO76" s="166" t="s">
        <v>196</v>
      </c>
      <c r="BP76" s="40">
        <f>AL76+AV76+BF76</f>
        <v>0.56200000000000006</v>
      </c>
      <c r="BQ76" s="40">
        <f>BG76+AW76+AM76</f>
        <v>0</v>
      </c>
      <c r="BR76" s="174" t="s">
        <v>345</v>
      </c>
    </row>
    <row r="77" spans="1:70" s="61" customFormat="1" x14ac:dyDescent="0.2">
      <c r="J77" s="75"/>
    </row>
    <row r="78" spans="1:70" s="61" customFormat="1" x14ac:dyDescent="0.2">
      <c r="J78" s="75"/>
    </row>
    <row r="79" spans="1:70" s="61" customFormat="1" x14ac:dyDescent="0.2">
      <c r="B79" s="61" t="s">
        <v>202</v>
      </c>
      <c r="I79" s="61" t="s">
        <v>233</v>
      </c>
      <c r="J79" s="75"/>
      <c r="Q79" s="122"/>
      <c r="AX79" s="41"/>
      <c r="AY79" s="41"/>
      <c r="AZ79" s="41"/>
      <c r="BA79" s="41"/>
    </row>
    <row r="80" spans="1:70" x14ac:dyDescent="0.2">
      <c r="K80" s="18"/>
      <c r="AD80" s="18"/>
      <c r="AG80" s="18"/>
      <c r="AN80" s="18"/>
      <c r="AO80" s="18"/>
      <c r="AP80" s="18"/>
      <c r="AQ80" s="18"/>
      <c r="AX80" s="18"/>
      <c r="AY80" s="18"/>
      <c r="AZ80" s="18"/>
      <c r="BA80" s="18"/>
    </row>
    <row r="81" spans="11:11" x14ac:dyDescent="0.2">
      <c r="K81" s="18"/>
    </row>
    <row r="82" spans="11:11" x14ac:dyDescent="0.2">
      <c r="K82" s="18"/>
    </row>
  </sheetData>
  <autoFilter ref="A19:BT74"/>
  <mergeCells count="31">
    <mergeCell ref="T15:AC16"/>
    <mergeCell ref="AD15:BQ16"/>
    <mergeCell ref="A10:BT10"/>
    <mergeCell ref="A13:BT13"/>
    <mergeCell ref="A15:A18"/>
    <mergeCell ref="B15:B18"/>
    <mergeCell ref="C15:C18"/>
    <mergeCell ref="D15:D18"/>
    <mergeCell ref="E15:E18"/>
    <mergeCell ref="N15:N18"/>
    <mergeCell ref="O15:P17"/>
    <mergeCell ref="Q15:S17"/>
    <mergeCell ref="H17:J17"/>
    <mergeCell ref="K17:M17"/>
    <mergeCell ref="AH12:AP12"/>
    <mergeCell ref="A5:BT5"/>
    <mergeCell ref="A7:BT7"/>
    <mergeCell ref="A8:BT8"/>
    <mergeCell ref="T17:X17"/>
    <mergeCell ref="Y17:AC17"/>
    <mergeCell ref="BR15:BR18"/>
    <mergeCell ref="AD17:AH17"/>
    <mergeCell ref="AI17:AM17"/>
    <mergeCell ref="BH17:BL17"/>
    <mergeCell ref="BM17:BQ17"/>
    <mergeCell ref="AN17:AR17"/>
    <mergeCell ref="AS17:AW17"/>
    <mergeCell ref="AX17:BB17"/>
    <mergeCell ref="BC17:BG17"/>
    <mergeCell ref="F15:G17"/>
    <mergeCell ref="H15:M16"/>
  </mergeCells>
  <dataValidations count="1">
    <dataValidation type="decimal" allowBlank="1" showErrorMessage="1" errorTitle="Ошибка" error="Допускается ввод только неотрицательных чисел!" sqref="AB64">
      <formula1>0</formula1>
      <formula2>9.99999999999999E+23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1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K77"/>
  <sheetViews>
    <sheetView view="pageBreakPreview" zoomScale="70" zoomScaleNormal="70" zoomScaleSheetLayoutView="70" workbookViewId="0">
      <pane xSplit="3" ySplit="18" topLeftCell="R19" activePane="bottomRight" state="frozen"/>
      <selection pane="topRight" activeCell="D1" sqref="D1"/>
      <selection pane="bottomLeft" activeCell="A19" sqref="A19"/>
      <selection pane="bottomRight" activeCell="AF19" sqref="AF19"/>
    </sheetView>
  </sheetViews>
  <sheetFormatPr defaultColWidth="9.140625" defaultRowHeight="12" x14ac:dyDescent="0.2"/>
  <cols>
    <col min="1" max="1" width="17.5703125" style="1" customWidth="1"/>
    <col min="2" max="2" width="54.85546875" style="1" customWidth="1"/>
    <col min="3" max="3" width="20" style="1" customWidth="1"/>
    <col min="4" max="4" width="17.5703125" style="1" customWidth="1"/>
    <col min="5" max="5" width="17.140625" style="1" customWidth="1"/>
    <col min="6" max="6" width="9.42578125" style="1" customWidth="1"/>
    <col min="7" max="7" width="15.5703125" style="1" customWidth="1"/>
    <col min="8" max="8" width="11.85546875" style="41" bestFit="1" customWidth="1"/>
    <col min="9" max="9" width="16.42578125" style="41" customWidth="1"/>
    <col min="10" max="10" width="16.28515625" style="1" customWidth="1"/>
    <col min="11" max="11" width="10.85546875" style="41" customWidth="1"/>
    <col min="12" max="12" width="15.7109375" style="1" customWidth="1"/>
    <col min="13" max="13" width="15.85546875" style="1" customWidth="1"/>
    <col min="14" max="14" width="14.42578125" style="1" customWidth="1"/>
    <col min="15" max="15" width="13" style="1" customWidth="1"/>
    <col min="16" max="16" width="10.85546875" style="41" customWidth="1"/>
    <col min="17" max="18" width="15.7109375" style="1" customWidth="1"/>
    <col min="19" max="19" width="16.7109375" style="1" customWidth="1"/>
    <col min="20" max="20" width="10.7109375" style="1" customWidth="1"/>
    <col min="21" max="21" width="11.5703125" style="1" customWidth="1"/>
    <col min="22" max="22" width="16.85546875" style="1" customWidth="1"/>
    <col min="23" max="23" width="11.5703125" style="1" customWidth="1"/>
    <col min="24" max="24" width="16.85546875" style="1" customWidth="1"/>
    <col min="25" max="25" width="11.5703125" style="1" customWidth="1"/>
    <col min="26" max="26" width="16.85546875" style="1" customWidth="1"/>
    <col min="27" max="27" width="14.7109375" style="1" customWidth="1"/>
    <col min="28" max="28" width="15.42578125" style="1" customWidth="1"/>
    <col min="29" max="29" width="15.42578125" style="1" hidden="1" customWidth="1"/>
    <col min="30" max="30" width="15.28515625" style="1" hidden="1" customWidth="1"/>
    <col min="31" max="31" width="15.42578125" style="1" customWidth="1"/>
    <col min="32" max="32" width="15.28515625" style="1" customWidth="1"/>
    <col min="33" max="33" width="15.42578125" style="1" customWidth="1"/>
    <col min="34" max="34" width="15.28515625" style="41" customWidth="1"/>
    <col min="35" max="36" width="15.28515625" style="1" customWidth="1"/>
    <col min="37" max="37" width="15.28515625" style="41" customWidth="1"/>
    <col min="38" max="38" width="18.7109375" style="1" customWidth="1"/>
    <col min="39" max="39" width="31.140625" style="1" customWidth="1"/>
    <col min="40" max="40" width="16.42578125" style="1" customWidth="1"/>
    <col min="41" max="41" width="71" style="19" customWidth="1"/>
    <col min="42" max="16384" width="9.140625" style="1"/>
  </cols>
  <sheetData>
    <row r="1" spans="1:63" x14ac:dyDescent="0.2">
      <c r="AO1" s="2" t="s">
        <v>57</v>
      </c>
    </row>
    <row r="2" spans="1:63" x14ac:dyDescent="0.2">
      <c r="AO2" s="2" t="s">
        <v>20</v>
      </c>
    </row>
    <row r="3" spans="1:63" x14ac:dyDescent="0.2">
      <c r="AO3" s="2" t="s">
        <v>21</v>
      </c>
    </row>
    <row r="4" spans="1:63" x14ac:dyDescent="0.2">
      <c r="A4" s="3"/>
      <c r="AO4" s="20"/>
    </row>
    <row r="5" spans="1:63" x14ac:dyDescent="0.2">
      <c r="A5" s="240" t="s">
        <v>71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</row>
    <row r="7" spans="1:63" x14ac:dyDescent="0.2">
      <c r="A7" s="240" t="str">
        <f>прил1!A7</f>
        <v>Инвестиционная программа     Общество с ограниченной ответственностью "Омская энергосбытовая компания" в границах Омской области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2">
      <c r="A8" s="241" t="s">
        <v>72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2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>
        <f>AL9/1.2</f>
        <v>0</v>
      </c>
      <c r="AN9" s="157"/>
      <c r="AO9" s="158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2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ht="15" customHeight="1" x14ac:dyDescent="0.2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241" t="s">
        <v>315</v>
      </c>
      <c r="S11" s="241"/>
      <c r="T11" s="241"/>
      <c r="U11" s="241"/>
      <c r="V11" s="241"/>
      <c r="W11" s="241"/>
      <c r="X11" s="157"/>
      <c r="Y11" s="157"/>
      <c r="Z11" s="157"/>
      <c r="AA11" s="157"/>
      <c r="AB11" s="159"/>
      <c r="AC11" s="157"/>
      <c r="AD11" s="157"/>
      <c r="AE11" s="157"/>
      <c r="AF11" s="157"/>
      <c r="AG11" s="159"/>
      <c r="AH11" s="159"/>
      <c r="AI11" s="157"/>
      <c r="AJ11" s="157"/>
      <c r="AK11" s="157"/>
      <c r="AL11" s="157"/>
      <c r="AM11" s="157"/>
      <c r="AN11" s="159"/>
      <c r="AO11" s="158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ht="42.75" customHeight="1" x14ac:dyDescent="0.2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60"/>
      <c r="N12" s="157"/>
      <c r="O12" s="157"/>
      <c r="P12" s="157"/>
      <c r="Q12" s="242" t="str">
        <f>прил1!AH12</f>
        <v xml:space="preserve">Решение об утверждении инвестиционной программы ООО "ОЭК" на 2021-2023 годы от 29.10.2020 №68 принято Региональной энергетической комиссией Омской области. 
Плановые значения указаны в соответствии с приказом от 28.10.2021 № 322/76 о внесении изменений в приказ РЭК Омской области от 29 октября 2020 № 258/68 об утверждении инвестиционной программы ООО "ОЭК" на 2021-2023 годы. </v>
      </c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157"/>
      <c r="AC12" s="157"/>
      <c r="AD12" s="157"/>
      <c r="AE12" s="157"/>
      <c r="AF12" s="159"/>
      <c r="AG12" s="159"/>
      <c r="AH12" s="159"/>
      <c r="AI12" s="159"/>
      <c r="AJ12" s="157"/>
      <c r="AK12" s="157"/>
      <c r="AL12" s="157"/>
      <c r="AM12" s="157"/>
      <c r="AN12" s="157"/>
      <c r="AO12" s="15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ht="22.5" customHeight="1" x14ac:dyDescent="0.2">
      <c r="A13" s="239"/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2">
      <c r="S14" s="58"/>
      <c r="AG14" s="32"/>
      <c r="AH14" s="85">
        <f>AF19+AH19</f>
        <v>1767.9228456466665</v>
      </c>
    </row>
    <row r="15" spans="1:63" ht="34.5" customHeight="1" x14ac:dyDescent="0.2">
      <c r="A15" s="234" t="s">
        <v>0</v>
      </c>
      <c r="B15" s="234" t="s">
        <v>1</v>
      </c>
      <c r="C15" s="234" t="s">
        <v>2</v>
      </c>
      <c r="D15" s="234" t="s">
        <v>3</v>
      </c>
      <c r="E15" s="234" t="s">
        <v>4</v>
      </c>
      <c r="F15" s="234" t="s">
        <v>5</v>
      </c>
      <c r="G15" s="234"/>
      <c r="H15" s="235" t="s">
        <v>58</v>
      </c>
      <c r="I15" s="235"/>
      <c r="J15" s="234" t="s">
        <v>306</v>
      </c>
      <c r="K15" s="234" t="s">
        <v>59</v>
      </c>
      <c r="L15" s="234"/>
      <c r="M15" s="234"/>
      <c r="N15" s="234"/>
      <c r="O15" s="234"/>
      <c r="P15" s="234"/>
      <c r="Q15" s="234"/>
      <c r="R15" s="234"/>
      <c r="S15" s="234"/>
      <c r="T15" s="234"/>
      <c r="U15" s="235" t="s">
        <v>60</v>
      </c>
      <c r="V15" s="235"/>
      <c r="W15" s="235"/>
      <c r="X15" s="235"/>
      <c r="Y15" s="235"/>
      <c r="Z15" s="235"/>
      <c r="AA15" s="235" t="s">
        <v>308</v>
      </c>
      <c r="AB15" s="235"/>
      <c r="AC15" s="87" t="s">
        <v>61</v>
      </c>
      <c r="AD15" s="88"/>
      <c r="AE15" s="236" t="s">
        <v>61</v>
      </c>
      <c r="AF15" s="236"/>
      <c r="AG15" s="236"/>
      <c r="AH15" s="236"/>
      <c r="AI15" s="236"/>
      <c r="AJ15" s="237"/>
      <c r="AK15" s="89"/>
      <c r="AL15" s="90"/>
      <c r="AM15" s="234" t="s">
        <v>23</v>
      </c>
      <c r="AO15" s="1"/>
    </row>
    <row r="16" spans="1:63" ht="34.5" customHeight="1" x14ac:dyDescent="0.2">
      <c r="A16" s="234"/>
      <c r="B16" s="234"/>
      <c r="C16" s="234"/>
      <c r="D16" s="234"/>
      <c r="E16" s="234"/>
      <c r="F16" s="234"/>
      <c r="G16" s="234"/>
      <c r="H16" s="235"/>
      <c r="I16" s="235"/>
      <c r="J16" s="234"/>
      <c r="K16" s="234" t="s">
        <v>9</v>
      </c>
      <c r="L16" s="234"/>
      <c r="M16" s="234"/>
      <c r="N16" s="234"/>
      <c r="O16" s="234"/>
      <c r="P16" s="234" t="s">
        <v>10</v>
      </c>
      <c r="Q16" s="234"/>
      <c r="R16" s="234"/>
      <c r="S16" s="234"/>
      <c r="T16" s="234"/>
      <c r="U16" s="235" t="s">
        <v>310</v>
      </c>
      <c r="V16" s="235"/>
      <c r="W16" s="235" t="s">
        <v>310</v>
      </c>
      <c r="X16" s="235"/>
      <c r="Y16" s="235" t="s">
        <v>309</v>
      </c>
      <c r="Z16" s="235"/>
      <c r="AA16" s="235"/>
      <c r="AB16" s="235"/>
      <c r="AC16" s="238" t="s">
        <v>201</v>
      </c>
      <c r="AD16" s="237"/>
      <c r="AE16" s="235" t="s">
        <v>208</v>
      </c>
      <c r="AF16" s="235"/>
      <c r="AG16" s="235" t="s">
        <v>234</v>
      </c>
      <c r="AH16" s="235"/>
      <c r="AI16" s="235" t="s">
        <v>307</v>
      </c>
      <c r="AJ16" s="235"/>
      <c r="AK16" s="235" t="s">
        <v>203</v>
      </c>
      <c r="AL16" s="234" t="s">
        <v>62</v>
      </c>
      <c r="AM16" s="234"/>
      <c r="AO16" s="1"/>
    </row>
    <row r="17" spans="1:41" ht="53.25" customHeight="1" x14ac:dyDescent="0.2">
      <c r="A17" s="234"/>
      <c r="B17" s="234"/>
      <c r="C17" s="234"/>
      <c r="D17" s="234"/>
      <c r="E17" s="234"/>
      <c r="F17" s="91" t="s">
        <v>9</v>
      </c>
      <c r="G17" s="91" t="s">
        <v>10</v>
      </c>
      <c r="H17" s="92" t="s">
        <v>9</v>
      </c>
      <c r="I17" s="92" t="s">
        <v>10</v>
      </c>
      <c r="J17" s="234"/>
      <c r="K17" s="92" t="s">
        <v>63</v>
      </c>
      <c r="L17" s="91" t="s">
        <v>64</v>
      </c>
      <c r="M17" s="91" t="s">
        <v>65</v>
      </c>
      <c r="N17" s="91" t="s">
        <v>66</v>
      </c>
      <c r="O17" s="91" t="s">
        <v>67</v>
      </c>
      <c r="P17" s="92" t="s">
        <v>63</v>
      </c>
      <c r="Q17" s="91" t="s">
        <v>64</v>
      </c>
      <c r="R17" s="91" t="s">
        <v>65</v>
      </c>
      <c r="S17" s="91" t="s">
        <v>66</v>
      </c>
      <c r="T17" s="91" t="s">
        <v>67</v>
      </c>
      <c r="U17" s="91" t="s">
        <v>68</v>
      </c>
      <c r="V17" s="91" t="s">
        <v>69</v>
      </c>
      <c r="W17" s="91" t="s">
        <v>68</v>
      </c>
      <c r="X17" s="91" t="s">
        <v>69</v>
      </c>
      <c r="Y17" s="91" t="s">
        <v>68</v>
      </c>
      <c r="Z17" s="91" t="s">
        <v>69</v>
      </c>
      <c r="AA17" s="91" t="s">
        <v>9</v>
      </c>
      <c r="AB17" s="91" t="s">
        <v>205</v>
      </c>
      <c r="AC17" s="91" t="s">
        <v>9</v>
      </c>
      <c r="AD17" s="91" t="s">
        <v>207</v>
      </c>
      <c r="AE17" s="91" t="s">
        <v>9</v>
      </c>
      <c r="AF17" s="91" t="s">
        <v>10</v>
      </c>
      <c r="AG17" s="91" t="s">
        <v>9</v>
      </c>
      <c r="AH17" s="92" t="s">
        <v>10</v>
      </c>
      <c r="AI17" s="91" t="s">
        <v>9</v>
      </c>
      <c r="AJ17" s="91" t="s">
        <v>10</v>
      </c>
      <c r="AK17" s="235"/>
      <c r="AL17" s="234"/>
      <c r="AM17" s="234"/>
      <c r="AO17" s="1"/>
    </row>
    <row r="18" spans="1:41" ht="12.75" x14ac:dyDescent="0.2">
      <c r="A18" s="91">
        <v>1</v>
      </c>
      <c r="B18" s="91">
        <v>2</v>
      </c>
      <c r="C18" s="91">
        <v>3</v>
      </c>
      <c r="D18" s="91">
        <v>4</v>
      </c>
      <c r="E18" s="91">
        <v>5</v>
      </c>
      <c r="F18" s="91">
        <v>6</v>
      </c>
      <c r="G18" s="91">
        <v>7</v>
      </c>
      <c r="H18" s="92">
        <v>8</v>
      </c>
      <c r="I18" s="92">
        <v>9</v>
      </c>
      <c r="J18" s="91">
        <v>10</v>
      </c>
      <c r="K18" s="92">
        <v>11</v>
      </c>
      <c r="L18" s="91">
        <v>12</v>
      </c>
      <c r="M18" s="91">
        <v>13</v>
      </c>
      <c r="N18" s="91">
        <v>14</v>
      </c>
      <c r="O18" s="91">
        <v>15</v>
      </c>
      <c r="P18" s="92">
        <v>16</v>
      </c>
      <c r="Q18" s="91">
        <v>17</v>
      </c>
      <c r="R18" s="91">
        <v>18</v>
      </c>
      <c r="S18" s="91">
        <v>19</v>
      </c>
      <c r="T18" s="91">
        <v>20</v>
      </c>
      <c r="U18" s="91">
        <v>21</v>
      </c>
      <c r="V18" s="91">
        <v>22</v>
      </c>
      <c r="W18" s="91">
        <v>23</v>
      </c>
      <c r="X18" s="91">
        <v>24</v>
      </c>
      <c r="Y18" s="91">
        <v>25</v>
      </c>
      <c r="Z18" s="91">
        <v>26</v>
      </c>
      <c r="AA18" s="91">
        <v>27</v>
      </c>
      <c r="AB18" s="91">
        <v>28</v>
      </c>
      <c r="AC18" s="93" t="s">
        <v>198</v>
      </c>
      <c r="AD18" s="91" t="s">
        <v>70</v>
      </c>
      <c r="AE18" s="93" t="s">
        <v>199</v>
      </c>
      <c r="AF18" s="93" t="s">
        <v>200</v>
      </c>
      <c r="AG18" s="93" t="s">
        <v>209</v>
      </c>
      <c r="AH18" s="94" t="s">
        <v>210</v>
      </c>
      <c r="AI18" s="93" t="s">
        <v>211</v>
      </c>
      <c r="AJ18" s="93" t="s">
        <v>212</v>
      </c>
      <c r="AK18" s="92">
        <v>30</v>
      </c>
      <c r="AL18" s="91">
        <v>31</v>
      </c>
      <c r="AM18" s="91">
        <v>32</v>
      </c>
      <c r="AO18" s="1"/>
    </row>
    <row r="19" spans="1:41" s="41" customFormat="1" ht="25.5" x14ac:dyDescent="0.2">
      <c r="A19" s="94">
        <v>0</v>
      </c>
      <c r="B19" s="126" t="s">
        <v>141</v>
      </c>
      <c r="C19" s="152" t="str">
        <f>прил1!C20</f>
        <v>Г</v>
      </c>
      <c r="D19" s="152" t="str">
        <f t="shared" ref="D19:AM19" si="0">D25</f>
        <v>и</v>
      </c>
      <c r="E19" s="152" t="str">
        <f t="shared" si="0"/>
        <v>нд</v>
      </c>
      <c r="F19" s="152" t="str">
        <f t="shared" si="0"/>
        <v>нд</v>
      </c>
      <c r="G19" s="152" t="str">
        <f t="shared" si="0"/>
        <v>нд</v>
      </c>
      <c r="H19" s="95">
        <f t="shared" si="0"/>
        <v>1150.2829999999999</v>
      </c>
      <c r="I19" s="163">
        <f>I25</f>
        <v>1767.9227623133334</v>
      </c>
      <c r="J19" s="95">
        <f t="shared" si="0"/>
        <v>0</v>
      </c>
      <c r="K19" s="95">
        <f>K25</f>
        <v>1150.2829999999999</v>
      </c>
      <c r="L19" s="95">
        <f t="shared" si="0"/>
        <v>0</v>
      </c>
      <c r="M19" s="95">
        <f t="shared" si="0"/>
        <v>1068.875</v>
      </c>
      <c r="N19" s="95">
        <f t="shared" si="0"/>
        <v>0</v>
      </c>
      <c r="O19" s="95">
        <f t="shared" si="0"/>
        <v>81.408000000000001</v>
      </c>
      <c r="P19" s="163">
        <f>S19+T19+R19</f>
        <v>1767.9227623133334</v>
      </c>
      <c r="Q19" s="95">
        <f t="shared" si="0"/>
        <v>0</v>
      </c>
      <c r="R19" s="95">
        <f>R25</f>
        <v>1611.6183000000001</v>
      </c>
      <c r="S19" s="95">
        <f>S25</f>
        <v>84.315333333333342</v>
      </c>
      <c r="T19" s="95">
        <f t="shared" si="0"/>
        <v>71.989128980000004</v>
      </c>
      <c r="U19" s="95">
        <f t="shared" si="0"/>
        <v>0</v>
      </c>
      <c r="V19" s="95">
        <f t="shared" si="0"/>
        <v>0</v>
      </c>
      <c r="W19" s="95">
        <f t="shared" si="0"/>
        <v>0</v>
      </c>
      <c r="X19" s="95">
        <f t="shared" si="0"/>
        <v>0</v>
      </c>
      <c r="Y19" s="95">
        <f t="shared" si="0"/>
        <v>0</v>
      </c>
      <c r="Z19" s="95">
        <f t="shared" si="0"/>
        <v>0</v>
      </c>
      <c r="AA19" s="125">
        <f t="shared" si="0"/>
        <v>24.172000000000001</v>
      </c>
      <c r="AB19" s="125">
        <f>AB25</f>
        <v>92.540455590000008</v>
      </c>
      <c r="AC19" s="125">
        <f t="shared" si="0"/>
        <v>0</v>
      </c>
      <c r="AD19" s="125">
        <f t="shared" si="0"/>
        <v>0</v>
      </c>
      <c r="AE19" s="125">
        <f t="shared" si="0"/>
        <v>669.97400000000005</v>
      </c>
      <c r="AF19" s="207">
        <f>AF25</f>
        <v>241.94996231333334</v>
      </c>
      <c r="AG19" s="125">
        <f t="shared" si="0"/>
        <v>456.137</v>
      </c>
      <c r="AH19" s="168">
        <f>AH25</f>
        <v>1525.9728833333331</v>
      </c>
      <c r="AI19" s="125">
        <f t="shared" si="0"/>
        <v>0</v>
      </c>
      <c r="AJ19" s="125">
        <f t="shared" si="0"/>
        <v>0</v>
      </c>
      <c r="AK19" s="125">
        <f>AK25</f>
        <v>1150.2829999999999</v>
      </c>
      <c r="AL19" s="168">
        <f>AL25</f>
        <v>1767.9228456466667</v>
      </c>
      <c r="AM19" s="152" t="str">
        <f t="shared" si="0"/>
        <v>Выполнение требований ФЗ от 27.12.2018 № 522-ФЗ</v>
      </c>
      <c r="AN19" s="85">
        <f>AL19-AL49-AL56-AL65-AL70</f>
        <v>1742.4811006666669</v>
      </c>
    </row>
    <row r="20" spans="1:41" s="61" customFormat="1" ht="12.75" x14ac:dyDescent="0.2">
      <c r="A20" s="116" t="s">
        <v>142</v>
      </c>
      <c r="B20" s="117" t="s">
        <v>143</v>
      </c>
      <c r="C20" s="99" t="str">
        <f>прил1!C21</f>
        <v>Г</v>
      </c>
      <c r="D20" s="99" t="str">
        <f>прил1!D21</f>
        <v>нд</v>
      </c>
      <c r="E20" s="99" t="str">
        <f>прил1!E21</f>
        <v>нд</v>
      </c>
      <c r="F20" s="99" t="str">
        <f>прил1!F21</f>
        <v>нд</v>
      </c>
      <c r="G20" s="99" t="str">
        <f>прил1!G21</f>
        <v>нд</v>
      </c>
      <c r="H20" s="96">
        <f t="shared" ref="H20:AK20" si="1">H62</f>
        <v>23.56</v>
      </c>
      <c r="I20" s="96" t="str">
        <f>I26</f>
        <v>нд</v>
      </c>
      <c r="J20" s="96">
        <f t="shared" si="1"/>
        <v>0</v>
      </c>
      <c r="K20" s="97">
        <f t="shared" si="1"/>
        <v>23.56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23.56</v>
      </c>
      <c r="P20" s="95">
        <f>S20+T20</f>
        <v>47.906999999999996</v>
      </c>
      <c r="Q20" s="96">
        <f t="shared" si="1"/>
        <v>0</v>
      </c>
      <c r="R20" s="96">
        <f t="shared" si="1"/>
        <v>0</v>
      </c>
      <c r="S20" s="96">
        <f>S62</f>
        <v>47.906999999999996</v>
      </c>
      <c r="T20" s="97">
        <f t="shared" si="1"/>
        <v>0</v>
      </c>
      <c r="U20" s="96">
        <f t="shared" si="1"/>
        <v>0</v>
      </c>
      <c r="V20" s="96">
        <f t="shared" si="1"/>
        <v>0</v>
      </c>
      <c r="W20" s="96">
        <f t="shared" si="1"/>
        <v>0</v>
      </c>
      <c r="X20" s="96">
        <f t="shared" si="1"/>
        <v>0</v>
      </c>
      <c r="Y20" s="96">
        <f t="shared" si="1"/>
        <v>0</v>
      </c>
      <c r="Z20" s="96">
        <f t="shared" si="1"/>
        <v>0</v>
      </c>
      <c r="AA20" s="97">
        <f t="shared" si="1"/>
        <v>0</v>
      </c>
      <c r="AB20" s="96">
        <f t="shared" si="1"/>
        <v>3.1871999999999998</v>
      </c>
      <c r="AC20" s="96">
        <f t="shared" si="1"/>
        <v>0</v>
      </c>
      <c r="AD20" s="96">
        <f t="shared" si="1"/>
        <v>0</v>
      </c>
      <c r="AE20" s="96">
        <f t="shared" si="1"/>
        <v>11.907</v>
      </c>
      <c r="AF20" s="97">
        <v>0</v>
      </c>
      <c r="AG20" s="96">
        <f t="shared" si="1"/>
        <v>11.653</v>
      </c>
      <c r="AH20" s="97">
        <v>0</v>
      </c>
      <c r="AI20" s="96">
        <f t="shared" si="1"/>
        <v>0</v>
      </c>
      <c r="AJ20" s="97">
        <v>0</v>
      </c>
      <c r="AK20" s="96">
        <f t="shared" si="1"/>
        <v>23.560000000000002</v>
      </c>
      <c r="AL20" s="96">
        <v>0</v>
      </c>
      <c r="AM20" s="99" t="str">
        <f>прил1!BR21</f>
        <v>нд</v>
      </c>
      <c r="AN20" s="61">
        <f>AN19*1.2</f>
        <v>2090.9773208000001</v>
      </c>
    </row>
    <row r="21" spans="1:41" s="61" customFormat="1" ht="25.5" x14ac:dyDescent="0.2">
      <c r="A21" s="116" t="s">
        <v>144</v>
      </c>
      <c r="B21" s="117" t="s">
        <v>145</v>
      </c>
      <c r="C21" s="99" t="str">
        <f>прил1!C22</f>
        <v>Г</v>
      </c>
      <c r="D21" s="99" t="str">
        <f>прил1!D22</f>
        <v>нд</v>
      </c>
      <c r="E21" s="99" t="str">
        <f>прил1!E22</f>
        <v>нд</v>
      </c>
      <c r="F21" s="99" t="str">
        <f>прил1!F22</f>
        <v>нд</v>
      </c>
      <c r="G21" s="99" t="str">
        <f>прил1!G22</f>
        <v>нд</v>
      </c>
      <c r="H21" s="96">
        <f t="shared" ref="H21:AL21" si="2">H66</f>
        <v>4.8780000000000001</v>
      </c>
      <c r="I21" s="96">
        <f>I32</f>
        <v>1667.8969706666667</v>
      </c>
      <c r="J21" s="96">
        <f t="shared" si="2"/>
        <v>0</v>
      </c>
      <c r="K21" s="97">
        <f t="shared" si="2"/>
        <v>4.8780000000000001</v>
      </c>
      <c r="L21" s="97">
        <f t="shared" si="2"/>
        <v>0</v>
      </c>
      <c r="M21" s="97">
        <f t="shared" si="2"/>
        <v>0</v>
      </c>
      <c r="N21" s="97">
        <f t="shared" si="2"/>
        <v>0</v>
      </c>
      <c r="O21" s="97">
        <f t="shared" si="2"/>
        <v>4.8780000000000001</v>
      </c>
      <c r="P21" s="95">
        <f>S21+T21</f>
        <v>11.819744979999999</v>
      </c>
      <c r="Q21" s="96">
        <f t="shared" si="2"/>
        <v>0</v>
      </c>
      <c r="R21" s="96">
        <f t="shared" si="2"/>
        <v>0</v>
      </c>
      <c r="S21" s="96">
        <f t="shared" si="2"/>
        <v>0</v>
      </c>
      <c r="T21" s="97">
        <f t="shared" si="2"/>
        <v>11.819744979999999</v>
      </c>
      <c r="U21" s="96">
        <f t="shared" si="2"/>
        <v>0</v>
      </c>
      <c r="V21" s="96">
        <f t="shared" si="2"/>
        <v>0</v>
      </c>
      <c r="W21" s="96">
        <f t="shared" si="2"/>
        <v>0</v>
      </c>
      <c r="X21" s="96">
        <f t="shared" si="2"/>
        <v>0</v>
      </c>
      <c r="Y21" s="96">
        <f t="shared" si="2"/>
        <v>0</v>
      </c>
      <c r="Z21" s="96">
        <f t="shared" si="2"/>
        <v>0</v>
      </c>
      <c r="AA21" s="97">
        <f t="shared" si="2"/>
        <v>0</v>
      </c>
      <c r="AB21" s="96">
        <f t="shared" si="2"/>
        <v>0</v>
      </c>
      <c r="AC21" s="96">
        <f t="shared" si="2"/>
        <v>0</v>
      </c>
      <c r="AD21" s="96">
        <f t="shared" si="2"/>
        <v>0</v>
      </c>
      <c r="AE21" s="96">
        <f t="shared" si="2"/>
        <v>4.8780000000000001</v>
      </c>
      <c r="AF21" s="97">
        <f t="shared" si="2"/>
        <v>3.0817449799999999</v>
      </c>
      <c r="AG21" s="96">
        <f t="shared" si="2"/>
        <v>0</v>
      </c>
      <c r="AH21" s="97">
        <f t="shared" si="2"/>
        <v>8.7379999999999995</v>
      </c>
      <c r="AI21" s="96">
        <f t="shared" si="2"/>
        <v>0</v>
      </c>
      <c r="AJ21" s="97">
        <f t="shared" si="2"/>
        <v>0</v>
      </c>
      <c r="AK21" s="96">
        <f t="shared" si="2"/>
        <v>4.8780000000000001</v>
      </c>
      <c r="AL21" s="96">
        <f t="shared" si="2"/>
        <v>11.819744979999999</v>
      </c>
      <c r="AM21" s="165" t="str">
        <f>прил1!BR22</f>
        <v>нд</v>
      </c>
      <c r="AN21" s="122">
        <f>AN20+AL49+AL56+AL65+AL70</f>
        <v>2116.41906578</v>
      </c>
      <c r="AO21" s="122"/>
    </row>
    <row r="22" spans="1:41" s="61" customFormat="1" ht="12.75" x14ac:dyDescent="0.2">
      <c r="A22" s="116" t="s">
        <v>146</v>
      </c>
      <c r="B22" s="117" t="s">
        <v>147</v>
      </c>
      <c r="C22" s="99" t="str">
        <f>прил1!C23</f>
        <v>Г</v>
      </c>
      <c r="D22" s="99" t="str">
        <f>прил1!D23</f>
        <v>нд</v>
      </c>
      <c r="E22" s="99" t="str">
        <f>прил1!E23</f>
        <v>нд</v>
      </c>
      <c r="F22" s="99" t="str">
        <f>прил1!F23</f>
        <v>нд</v>
      </c>
      <c r="G22" s="99" t="str">
        <f>прил1!G23</f>
        <v>нд</v>
      </c>
      <c r="H22" s="96">
        <f t="shared" ref="H22:AF22" si="3">H67</f>
        <v>0</v>
      </c>
      <c r="I22" s="96">
        <f>I52</f>
        <v>98.935791646666672</v>
      </c>
      <c r="J22" s="96">
        <f t="shared" si="3"/>
        <v>0</v>
      </c>
      <c r="K22" s="97">
        <f t="shared" si="3"/>
        <v>0</v>
      </c>
      <c r="L22" s="97">
        <f t="shared" si="3"/>
        <v>0</v>
      </c>
      <c r="M22" s="97">
        <f t="shared" si="3"/>
        <v>0</v>
      </c>
      <c r="N22" s="97">
        <f t="shared" si="3"/>
        <v>0</v>
      </c>
      <c r="O22" s="97">
        <f t="shared" si="3"/>
        <v>0</v>
      </c>
      <c r="P22" s="97">
        <f t="shared" si="3"/>
        <v>0</v>
      </c>
      <c r="Q22" s="96">
        <f t="shared" si="3"/>
        <v>0</v>
      </c>
      <c r="R22" s="96">
        <f t="shared" si="3"/>
        <v>0</v>
      </c>
      <c r="S22" s="96">
        <f t="shared" si="3"/>
        <v>0</v>
      </c>
      <c r="T22" s="97">
        <f t="shared" si="3"/>
        <v>0</v>
      </c>
      <c r="U22" s="96">
        <f t="shared" si="3"/>
        <v>0</v>
      </c>
      <c r="V22" s="96">
        <f t="shared" si="3"/>
        <v>0</v>
      </c>
      <c r="W22" s="96">
        <f t="shared" si="3"/>
        <v>0</v>
      </c>
      <c r="X22" s="96">
        <f t="shared" si="3"/>
        <v>0</v>
      </c>
      <c r="Y22" s="96">
        <f t="shared" si="3"/>
        <v>0</v>
      </c>
      <c r="Z22" s="96">
        <f t="shared" si="3"/>
        <v>0</v>
      </c>
      <c r="AA22" s="97">
        <f t="shared" si="3"/>
        <v>0</v>
      </c>
      <c r="AB22" s="96">
        <f t="shared" si="3"/>
        <v>0</v>
      </c>
      <c r="AC22" s="96">
        <f t="shared" si="3"/>
        <v>0</v>
      </c>
      <c r="AD22" s="96">
        <f t="shared" si="3"/>
        <v>0</v>
      </c>
      <c r="AE22" s="96">
        <f t="shared" si="3"/>
        <v>0</v>
      </c>
      <c r="AF22" s="97">
        <f t="shared" si="3"/>
        <v>0</v>
      </c>
      <c r="AG22" s="96">
        <f t="shared" ref="AG22:AL23" si="4">AG67</f>
        <v>0</v>
      </c>
      <c r="AH22" s="97">
        <f t="shared" si="4"/>
        <v>0</v>
      </c>
      <c r="AI22" s="96">
        <f t="shared" si="4"/>
        <v>0</v>
      </c>
      <c r="AJ22" s="97">
        <f t="shared" si="4"/>
        <v>0</v>
      </c>
      <c r="AK22" s="96">
        <f t="shared" si="4"/>
        <v>0</v>
      </c>
      <c r="AL22" s="96">
        <f t="shared" si="4"/>
        <v>0</v>
      </c>
      <c r="AM22" s="165" t="str">
        <f>прил1!BR23</f>
        <v>нд</v>
      </c>
      <c r="AO22" s="122"/>
    </row>
    <row r="23" spans="1:41" s="61" customFormat="1" ht="25.5" x14ac:dyDescent="0.2">
      <c r="A23" s="116" t="s">
        <v>148</v>
      </c>
      <c r="B23" s="117" t="s">
        <v>149</v>
      </c>
      <c r="C23" s="99" t="str">
        <f>прил1!C24</f>
        <v>Г</v>
      </c>
      <c r="D23" s="99" t="str">
        <f>прил1!D24</f>
        <v>нд</v>
      </c>
      <c r="E23" s="99" t="str">
        <f>прил1!E24</f>
        <v>нд</v>
      </c>
      <c r="F23" s="99" t="str">
        <f>прил1!F24</f>
        <v>нд</v>
      </c>
      <c r="G23" s="99" t="str">
        <f>прил1!G24</f>
        <v>нд</v>
      </c>
      <c r="H23" s="96">
        <f t="shared" ref="H23:AF23" si="5">H68</f>
        <v>4.8780000000000001</v>
      </c>
      <c r="I23" s="96">
        <f>I72</f>
        <v>0</v>
      </c>
      <c r="J23" s="96">
        <f t="shared" si="5"/>
        <v>0</v>
      </c>
      <c r="K23" s="97">
        <f t="shared" si="5"/>
        <v>4.8780000000000001</v>
      </c>
      <c r="L23" s="97">
        <f t="shared" si="5"/>
        <v>0</v>
      </c>
      <c r="M23" s="97">
        <f t="shared" si="5"/>
        <v>0</v>
      </c>
      <c r="N23" s="97">
        <f t="shared" si="5"/>
        <v>0</v>
      </c>
      <c r="O23" s="97">
        <f t="shared" si="5"/>
        <v>4.8780000000000001</v>
      </c>
      <c r="P23" s="97">
        <v>0</v>
      </c>
      <c r="Q23" s="96">
        <f t="shared" si="5"/>
        <v>0</v>
      </c>
      <c r="R23" s="96">
        <f t="shared" si="5"/>
        <v>0</v>
      </c>
      <c r="S23" s="96">
        <f t="shared" si="5"/>
        <v>0</v>
      </c>
      <c r="T23" s="97">
        <v>0</v>
      </c>
      <c r="U23" s="96">
        <f t="shared" si="5"/>
        <v>0</v>
      </c>
      <c r="V23" s="96">
        <f t="shared" si="5"/>
        <v>0</v>
      </c>
      <c r="W23" s="96">
        <f t="shared" si="5"/>
        <v>0</v>
      </c>
      <c r="X23" s="96">
        <f t="shared" si="5"/>
        <v>0</v>
      </c>
      <c r="Y23" s="96">
        <f t="shared" si="5"/>
        <v>0</v>
      </c>
      <c r="Z23" s="96">
        <f t="shared" si="5"/>
        <v>0</v>
      </c>
      <c r="AA23" s="97">
        <f t="shared" si="5"/>
        <v>0</v>
      </c>
      <c r="AB23" s="96">
        <f t="shared" si="5"/>
        <v>0</v>
      </c>
      <c r="AC23" s="96">
        <f t="shared" si="5"/>
        <v>0</v>
      </c>
      <c r="AD23" s="96">
        <f t="shared" si="5"/>
        <v>0</v>
      </c>
      <c r="AE23" s="96">
        <f t="shared" si="5"/>
        <v>0</v>
      </c>
      <c r="AF23" s="97">
        <f t="shared" si="5"/>
        <v>3.0817449799999999</v>
      </c>
      <c r="AG23" s="96">
        <f t="shared" si="4"/>
        <v>0</v>
      </c>
      <c r="AH23" s="97">
        <f t="shared" si="4"/>
        <v>8.7379999999999995</v>
      </c>
      <c r="AI23" s="96">
        <f t="shared" si="4"/>
        <v>0</v>
      </c>
      <c r="AJ23" s="97">
        <f t="shared" si="4"/>
        <v>0</v>
      </c>
      <c r="AK23" s="96">
        <f t="shared" si="4"/>
        <v>0</v>
      </c>
      <c r="AL23" s="96">
        <f t="shared" si="4"/>
        <v>11.819744979999999</v>
      </c>
      <c r="AM23" s="165" t="str">
        <f>прил1!BR24</f>
        <v>нд</v>
      </c>
    </row>
    <row r="24" spans="1:41" s="61" customFormat="1" ht="12.75" x14ac:dyDescent="0.2">
      <c r="A24" s="116" t="s">
        <v>150</v>
      </c>
      <c r="B24" s="117" t="s">
        <v>151</v>
      </c>
      <c r="C24" s="99" t="str">
        <f>прил1!C25</f>
        <v>Г</v>
      </c>
      <c r="D24" s="99" t="str">
        <f>прил1!D25</f>
        <v>Н</v>
      </c>
      <c r="E24" s="99" t="str">
        <f>прил1!E25</f>
        <v>нд</v>
      </c>
      <c r="F24" s="99" t="str">
        <f>прил1!F25</f>
        <v>нд</v>
      </c>
      <c r="G24" s="99" t="str">
        <f>прил1!G25</f>
        <v>нд</v>
      </c>
      <c r="H24" s="96">
        <f>H73</f>
        <v>0</v>
      </c>
      <c r="I24" s="96">
        <f>I73</f>
        <v>1.0900000000000001</v>
      </c>
      <c r="J24" s="96">
        <f>J73</f>
        <v>0</v>
      </c>
      <c r="K24" s="97">
        <f t="shared" ref="K24:AL24" si="6">K73</f>
        <v>0</v>
      </c>
      <c r="L24" s="97">
        <f t="shared" si="6"/>
        <v>0</v>
      </c>
      <c r="M24" s="97">
        <f t="shared" si="6"/>
        <v>0</v>
      </c>
      <c r="N24" s="97">
        <f t="shared" si="6"/>
        <v>0</v>
      </c>
      <c r="O24" s="97">
        <f t="shared" si="6"/>
        <v>0</v>
      </c>
      <c r="P24" s="97">
        <f t="shared" si="6"/>
        <v>1.0900000000000001</v>
      </c>
      <c r="Q24" s="96">
        <f t="shared" si="6"/>
        <v>0</v>
      </c>
      <c r="R24" s="96">
        <f t="shared" si="6"/>
        <v>0</v>
      </c>
      <c r="S24" s="96">
        <f t="shared" si="6"/>
        <v>1.0900000000000001</v>
      </c>
      <c r="T24" s="97">
        <f t="shared" si="6"/>
        <v>0</v>
      </c>
      <c r="U24" s="96">
        <f t="shared" si="6"/>
        <v>0</v>
      </c>
      <c r="V24" s="96">
        <f t="shared" si="6"/>
        <v>0</v>
      </c>
      <c r="W24" s="96">
        <f t="shared" si="6"/>
        <v>0</v>
      </c>
      <c r="X24" s="96">
        <f t="shared" si="6"/>
        <v>0</v>
      </c>
      <c r="Y24" s="96">
        <f t="shared" si="6"/>
        <v>0</v>
      </c>
      <c r="Z24" s="96">
        <f t="shared" si="6"/>
        <v>0</v>
      </c>
      <c r="AA24" s="97">
        <f t="shared" si="6"/>
        <v>0</v>
      </c>
      <c r="AB24" s="96">
        <f t="shared" si="6"/>
        <v>0</v>
      </c>
      <c r="AC24" s="96">
        <f>AC73</f>
        <v>0</v>
      </c>
      <c r="AD24" s="96">
        <f>AD73</f>
        <v>0</v>
      </c>
      <c r="AE24" s="96">
        <f t="shared" si="6"/>
        <v>0</v>
      </c>
      <c r="AF24" s="97">
        <f>AF73</f>
        <v>0</v>
      </c>
      <c r="AG24" s="96">
        <f>AG73</f>
        <v>0</v>
      </c>
      <c r="AH24" s="97">
        <f>AH73</f>
        <v>1.0900000000000001</v>
      </c>
      <c r="AI24" s="96">
        <f>AI73</f>
        <v>0</v>
      </c>
      <c r="AJ24" s="97">
        <f>AJ73</f>
        <v>0</v>
      </c>
      <c r="AK24" s="96">
        <f t="shared" si="6"/>
        <v>0</v>
      </c>
      <c r="AL24" s="96">
        <f t="shared" si="6"/>
        <v>1.0900000000000001</v>
      </c>
      <c r="AM24" s="165" t="str">
        <f>прил1!BR25</f>
        <v>нд</v>
      </c>
    </row>
    <row r="25" spans="1:41" s="79" customFormat="1" ht="25.5" x14ac:dyDescent="0.2">
      <c r="A25" s="100">
        <v>1</v>
      </c>
      <c r="B25" s="102" t="s">
        <v>226</v>
      </c>
      <c r="C25" s="102" t="str">
        <f>прил1!C26</f>
        <v>Г</v>
      </c>
      <c r="D25" s="98" t="str">
        <f>D32</f>
        <v>и</v>
      </c>
      <c r="E25" s="103" t="str">
        <f>E32</f>
        <v>нд</v>
      </c>
      <c r="F25" s="103" t="str">
        <f>F32</f>
        <v>нд</v>
      </c>
      <c r="G25" s="98" t="str">
        <f>G32</f>
        <v>нд</v>
      </c>
      <c r="H25" s="98">
        <f>H32+H52</f>
        <v>1150.2829999999999</v>
      </c>
      <c r="I25" s="98">
        <f>I32+I52+I73</f>
        <v>1767.9227623133334</v>
      </c>
      <c r="J25" s="98">
        <f>J32</f>
        <v>0</v>
      </c>
      <c r="K25" s="98">
        <f>K32+K52</f>
        <v>1150.2829999999999</v>
      </c>
      <c r="L25" s="98">
        <f t="shared" ref="L25:Z25" si="7">L32+L52</f>
        <v>0</v>
      </c>
      <c r="M25" s="98">
        <f t="shared" si="7"/>
        <v>1068.875</v>
      </c>
      <c r="N25" s="98">
        <f t="shared" si="7"/>
        <v>0</v>
      </c>
      <c r="O25" s="98">
        <f>O32+O52</f>
        <v>81.408000000000001</v>
      </c>
      <c r="P25" s="98">
        <f>P32+P52</f>
        <v>1760.1852623133334</v>
      </c>
      <c r="Q25" s="98">
        <f t="shared" si="7"/>
        <v>0</v>
      </c>
      <c r="R25" s="98">
        <f t="shared" si="7"/>
        <v>1611.6183000000001</v>
      </c>
      <c r="S25" s="98">
        <f>S32+S52+S73</f>
        <v>84.315333333333342</v>
      </c>
      <c r="T25" s="98">
        <f t="shared" si="7"/>
        <v>71.989128980000004</v>
      </c>
      <c r="U25" s="98">
        <f t="shared" si="7"/>
        <v>0</v>
      </c>
      <c r="V25" s="98">
        <f t="shared" si="7"/>
        <v>0</v>
      </c>
      <c r="W25" s="98">
        <f t="shared" si="7"/>
        <v>0</v>
      </c>
      <c r="X25" s="98">
        <f t="shared" si="7"/>
        <v>0</v>
      </c>
      <c r="Y25" s="98">
        <f t="shared" si="7"/>
        <v>0</v>
      </c>
      <c r="Z25" s="98">
        <f t="shared" si="7"/>
        <v>0</v>
      </c>
      <c r="AA25" s="98">
        <f>AA32+AA52</f>
        <v>24.172000000000001</v>
      </c>
      <c r="AB25" s="98">
        <f>AB32+AB52</f>
        <v>92.540455590000008</v>
      </c>
      <c r="AC25" s="98">
        <f t="shared" ref="AC25:AD25" si="8">AC32</f>
        <v>0</v>
      </c>
      <c r="AD25" s="98">
        <f t="shared" si="8"/>
        <v>0</v>
      </c>
      <c r="AE25" s="98">
        <f t="shared" ref="AE25:AJ25" si="9">AE32+AE52</f>
        <v>669.97400000000005</v>
      </c>
      <c r="AF25" s="98">
        <f>AF32+AF52</f>
        <v>241.94996231333334</v>
      </c>
      <c r="AG25" s="98">
        <f>AG32+AG52</f>
        <v>456.137</v>
      </c>
      <c r="AH25" s="98">
        <f>AH32+AH52+AH73</f>
        <v>1525.9728833333331</v>
      </c>
      <c r="AI25" s="98">
        <f t="shared" si="9"/>
        <v>0</v>
      </c>
      <c r="AJ25" s="98">
        <f t="shared" si="9"/>
        <v>0</v>
      </c>
      <c r="AK25" s="98">
        <f>AK32+AK52</f>
        <v>1150.2829999999999</v>
      </c>
      <c r="AL25" s="98">
        <f>AL32+AL52+AL73</f>
        <v>1767.9228456466667</v>
      </c>
      <c r="AM25" s="98" t="str">
        <f>AM32</f>
        <v>Выполнение требований ФЗ от 27.12.2018 № 522-ФЗ</v>
      </c>
    </row>
    <row r="26" spans="1:41" s="61" customFormat="1" ht="12.75" x14ac:dyDescent="0.2">
      <c r="A26" s="116" t="s">
        <v>175</v>
      </c>
      <c r="B26" s="117" t="s">
        <v>152</v>
      </c>
      <c r="C26" s="99" t="str">
        <f>прил1!C27</f>
        <v>Г</v>
      </c>
      <c r="D26" s="99" t="str">
        <f>прил1!D27</f>
        <v>нд</v>
      </c>
      <c r="E26" s="99" t="str">
        <f>прил1!E27</f>
        <v>нд</v>
      </c>
      <c r="F26" s="99" t="str">
        <f>прил1!F27</f>
        <v>нд</v>
      </c>
      <c r="G26" s="99" t="str">
        <f>прил1!G27</f>
        <v>нд</v>
      </c>
      <c r="H26" s="99" t="s">
        <v>196</v>
      </c>
      <c r="I26" s="99" t="s">
        <v>196</v>
      </c>
      <c r="J26" s="99" t="s">
        <v>196</v>
      </c>
      <c r="K26" s="134" t="s">
        <v>196</v>
      </c>
      <c r="L26" s="134" t="s">
        <v>196</v>
      </c>
      <c r="M26" s="134" t="s">
        <v>196</v>
      </c>
      <c r="N26" s="134" t="s">
        <v>196</v>
      </c>
      <c r="O26" s="134" t="s">
        <v>196</v>
      </c>
      <c r="P26" s="134" t="s">
        <v>196</v>
      </c>
      <c r="Q26" s="99" t="s">
        <v>196</v>
      </c>
      <c r="R26" s="99" t="s">
        <v>196</v>
      </c>
      <c r="S26" s="99" t="s">
        <v>196</v>
      </c>
      <c r="T26" s="134" t="s">
        <v>196</v>
      </c>
      <c r="U26" s="99" t="s">
        <v>196</v>
      </c>
      <c r="V26" s="99" t="s">
        <v>196</v>
      </c>
      <c r="W26" s="99" t="s">
        <v>196</v>
      </c>
      <c r="X26" s="99" t="s">
        <v>196</v>
      </c>
      <c r="Y26" s="99" t="s">
        <v>196</v>
      </c>
      <c r="Z26" s="99" t="s">
        <v>196</v>
      </c>
      <c r="AA26" s="134" t="s">
        <v>196</v>
      </c>
      <c r="AB26" s="99" t="s">
        <v>196</v>
      </c>
      <c r="AC26" s="99" t="s">
        <v>196</v>
      </c>
      <c r="AD26" s="99" t="s">
        <v>196</v>
      </c>
      <c r="AE26" s="99" t="s">
        <v>196</v>
      </c>
      <c r="AF26" s="134" t="s">
        <v>196</v>
      </c>
      <c r="AG26" s="99" t="s">
        <v>196</v>
      </c>
      <c r="AH26" s="134" t="s">
        <v>196</v>
      </c>
      <c r="AI26" s="99" t="s">
        <v>196</v>
      </c>
      <c r="AJ26" s="134" t="s">
        <v>196</v>
      </c>
      <c r="AK26" s="99" t="s">
        <v>196</v>
      </c>
      <c r="AL26" s="99" t="s">
        <v>196</v>
      </c>
      <c r="AM26" s="99" t="str">
        <f>прил1!BR27</f>
        <v>нд</v>
      </c>
    </row>
    <row r="27" spans="1:41" s="61" customFormat="1" ht="12.75" x14ac:dyDescent="0.2">
      <c r="A27" s="116" t="s">
        <v>176</v>
      </c>
      <c r="B27" s="117" t="s">
        <v>153</v>
      </c>
      <c r="C27" s="99" t="str">
        <f>прил1!C28</f>
        <v>Г</v>
      </c>
      <c r="D27" s="99" t="str">
        <f>прил1!D28</f>
        <v>нд</v>
      </c>
      <c r="E27" s="99" t="str">
        <f>прил1!E28</f>
        <v>нд</v>
      </c>
      <c r="F27" s="99" t="str">
        <f>прил1!F28</f>
        <v>нд</v>
      </c>
      <c r="G27" s="99" t="str">
        <f>прил1!G28</f>
        <v>нд</v>
      </c>
      <c r="H27" s="99" t="s">
        <v>196</v>
      </c>
      <c r="I27" s="99" t="s">
        <v>196</v>
      </c>
      <c r="J27" s="99" t="s">
        <v>196</v>
      </c>
      <c r="K27" s="134" t="s">
        <v>196</v>
      </c>
      <c r="L27" s="134" t="s">
        <v>196</v>
      </c>
      <c r="M27" s="134" t="s">
        <v>196</v>
      </c>
      <c r="N27" s="134" t="s">
        <v>196</v>
      </c>
      <c r="O27" s="134" t="s">
        <v>196</v>
      </c>
      <c r="P27" s="134" t="s">
        <v>196</v>
      </c>
      <c r="Q27" s="99" t="s">
        <v>196</v>
      </c>
      <c r="R27" s="99" t="s">
        <v>196</v>
      </c>
      <c r="S27" s="99" t="s">
        <v>196</v>
      </c>
      <c r="T27" s="134" t="s">
        <v>196</v>
      </c>
      <c r="U27" s="99" t="s">
        <v>196</v>
      </c>
      <c r="V27" s="99" t="s">
        <v>196</v>
      </c>
      <c r="W27" s="99" t="s">
        <v>196</v>
      </c>
      <c r="X27" s="99" t="s">
        <v>196</v>
      </c>
      <c r="Y27" s="99" t="s">
        <v>196</v>
      </c>
      <c r="Z27" s="99" t="s">
        <v>196</v>
      </c>
      <c r="AA27" s="134" t="s">
        <v>196</v>
      </c>
      <c r="AB27" s="99" t="s">
        <v>196</v>
      </c>
      <c r="AC27" s="99" t="s">
        <v>196</v>
      </c>
      <c r="AD27" s="99" t="s">
        <v>196</v>
      </c>
      <c r="AE27" s="99" t="s">
        <v>196</v>
      </c>
      <c r="AF27" s="134" t="s">
        <v>196</v>
      </c>
      <c r="AG27" s="99" t="s">
        <v>196</v>
      </c>
      <c r="AH27" s="134" t="s">
        <v>196</v>
      </c>
      <c r="AI27" s="99" t="s">
        <v>196</v>
      </c>
      <c r="AJ27" s="134" t="s">
        <v>196</v>
      </c>
      <c r="AK27" s="99" t="s">
        <v>196</v>
      </c>
      <c r="AL27" s="99" t="s">
        <v>196</v>
      </c>
      <c r="AM27" s="99" t="str">
        <f>прил1!BR28</f>
        <v>нд</v>
      </c>
    </row>
    <row r="28" spans="1:41" s="61" customFormat="1" ht="25.5" x14ac:dyDescent="0.2">
      <c r="A28" s="116" t="s">
        <v>154</v>
      </c>
      <c r="B28" s="117" t="s">
        <v>155</v>
      </c>
      <c r="C28" s="99" t="str">
        <f>прил1!C27</f>
        <v>Г</v>
      </c>
      <c r="D28" s="99" t="str">
        <f>прил1!D27</f>
        <v>нд</v>
      </c>
      <c r="E28" s="99" t="str">
        <f>прил1!E27</f>
        <v>нд</v>
      </c>
      <c r="F28" s="99" t="str">
        <f>прил1!F27</f>
        <v>нд</v>
      </c>
      <c r="G28" s="99" t="str">
        <f>прил1!G27</f>
        <v>нд</v>
      </c>
      <c r="H28" s="99" t="s">
        <v>196</v>
      </c>
      <c r="I28" s="99" t="s">
        <v>196</v>
      </c>
      <c r="J28" s="99" t="s">
        <v>196</v>
      </c>
      <c r="K28" s="134" t="s">
        <v>196</v>
      </c>
      <c r="L28" s="134" t="s">
        <v>196</v>
      </c>
      <c r="M28" s="134" t="s">
        <v>196</v>
      </c>
      <c r="N28" s="134" t="s">
        <v>196</v>
      </c>
      <c r="O28" s="134" t="s">
        <v>196</v>
      </c>
      <c r="P28" s="134" t="s">
        <v>196</v>
      </c>
      <c r="Q28" s="99" t="s">
        <v>196</v>
      </c>
      <c r="R28" s="99" t="s">
        <v>196</v>
      </c>
      <c r="S28" s="99" t="s">
        <v>196</v>
      </c>
      <c r="T28" s="134" t="s">
        <v>196</v>
      </c>
      <c r="U28" s="99" t="s">
        <v>196</v>
      </c>
      <c r="V28" s="99" t="s">
        <v>196</v>
      </c>
      <c r="W28" s="99" t="s">
        <v>196</v>
      </c>
      <c r="X28" s="99" t="s">
        <v>196</v>
      </c>
      <c r="Y28" s="99" t="s">
        <v>196</v>
      </c>
      <c r="Z28" s="99" t="s">
        <v>196</v>
      </c>
      <c r="AA28" s="134" t="s">
        <v>196</v>
      </c>
      <c r="AB28" s="99" t="s">
        <v>196</v>
      </c>
      <c r="AC28" s="99" t="s">
        <v>196</v>
      </c>
      <c r="AD28" s="99" t="s">
        <v>196</v>
      </c>
      <c r="AE28" s="99" t="s">
        <v>196</v>
      </c>
      <c r="AF28" s="134" t="s">
        <v>196</v>
      </c>
      <c r="AG28" s="99" t="s">
        <v>196</v>
      </c>
      <c r="AH28" s="134" t="s">
        <v>196</v>
      </c>
      <c r="AI28" s="99" t="s">
        <v>196</v>
      </c>
      <c r="AJ28" s="134" t="s">
        <v>196</v>
      </c>
      <c r="AK28" s="99" t="s">
        <v>196</v>
      </c>
      <c r="AL28" s="99" t="s">
        <v>196</v>
      </c>
      <c r="AM28" s="99" t="str">
        <f>прил1!BR27</f>
        <v>нд</v>
      </c>
    </row>
    <row r="29" spans="1:41" s="61" customFormat="1" ht="25.5" x14ac:dyDescent="0.2">
      <c r="A29" s="116" t="s">
        <v>156</v>
      </c>
      <c r="B29" s="117" t="s">
        <v>157</v>
      </c>
      <c r="C29" s="99" t="str">
        <f>прил1!C28</f>
        <v>Г</v>
      </c>
      <c r="D29" s="99" t="str">
        <f>прил1!D28</f>
        <v>нд</v>
      </c>
      <c r="E29" s="99" t="str">
        <f>прил1!E28</f>
        <v>нд</v>
      </c>
      <c r="F29" s="99" t="str">
        <f>прил1!F28</f>
        <v>нд</v>
      </c>
      <c r="G29" s="99" t="str">
        <f>прил1!G28</f>
        <v>нд</v>
      </c>
      <c r="H29" s="99" t="s">
        <v>196</v>
      </c>
      <c r="I29" s="99" t="s">
        <v>196</v>
      </c>
      <c r="J29" s="99" t="s">
        <v>196</v>
      </c>
      <c r="K29" s="134" t="s">
        <v>196</v>
      </c>
      <c r="L29" s="134" t="s">
        <v>196</v>
      </c>
      <c r="M29" s="134" t="s">
        <v>196</v>
      </c>
      <c r="N29" s="134" t="s">
        <v>196</v>
      </c>
      <c r="O29" s="134" t="s">
        <v>196</v>
      </c>
      <c r="P29" s="134" t="s">
        <v>196</v>
      </c>
      <c r="Q29" s="99" t="s">
        <v>196</v>
      </c>
      <c r="R29" s="99" t="s">
        <v>196</v>
      </c>
      <c r="S29" s="99" t="s">
        <v>196</v>
      </c>
      <c r="T29" s="134" t="s">
        <v>196</v>
      </c>
      <c r="U29" s="99" t="s">
        <v>196</v>
      </c>
      <c r="V29" s="99" t="s">
        <v>196</v>
      </c>
      <c r="W29" s="99" t="s">
        <v>196</v>
      </c>
      <c r="X29" s="99" t="s">
        <v>196</v>
      </c>
      <c r="Y29" s="99" t="s">
        <v>196</v>
      </c>
      <c r="Z29" s="99" t="s">
        <v>196</v>
      </c>
      <c r="AA29" s="134" t="s">
        <v>196</v>
      </c>
      <c r="AB29" s="99" t="s">
        <v>196</v>
      </c>
      <c r="AC29" s="99" t="s">
        <v>196</v>
      </c>
      <c r="AD29" s="99" t="s">
        <v>196</v>
      </c>
      <c r="AE29" s="99" t="s">
        <v>196</v>
      </c>
      <c r="AF29" s="134" t="s">
        <v>196</v>
      </c>
      <c r="AG29" s="99" t="s">
        <v>196</v>
      </c>
      <c r="AH29" s="134" t="s">
        <v>196</v>
      </c>
      <c r="AI29" s="99" t="s">
        <v>196</v>
      </c>
      <c r="AJ29" s="134" t="s">
        <v>196</v>
      </c>
      <c r="AK29" s="99" t="s">
        <v>196</v>
      </c>
      <c r="AL29" s="99" t="s">
        <v>196</v>
      </c>
      <c r="AM29" s="99" t="str">
        <f>прил1!BR28</f>
        <v>нд</v>
      </c>
    </row>
    <row r="30" spans="1:41" s="61" customFormat="1" ht="25.5" x14ac:dyDescent="0.2">
      <c r="A30" s="116" t="s">
        <v>177</v>
      </c>
      <c r="B30" s="117" t="s">
        <v>158</v>
      </c>
      <c r="C30" s="99" t="str">
        <f>прил1!C31</f>
        <v>Г</v>
      </c>
      <c r="D30" s="99" t="str">
        <f>прил1!D31</f>
        <v>нд</v>
      </c>
      <c r="E30" s="99" t="str">
        <f>прил1!E31</f>
        <v>нд</v>
      </c>
      <c r="F30" s="99" t="str">
        <f>прил1!F31</f>
        <v>нд</v>
      </c>
      <c r="G30" s="99" t="str">
        <f>прил1!G31</f>
        <v>нд</v>
      </c>
      <c r="H30" s="99" t="s">
        <v>196</v>
      </c>
      <c r="I30" s="99" t="s">
        <v>196</v>
      </c>
      <c r="J30" s="99" t="s">
        <v>196</v>
      </c>
      <c r="K30" s="134" t="s">
        <v>196</v>
      </c>
      <c r="L30" s="134" t="s">
        <v>196</v>
      </c>
      <c r="M30" s="134" t="s">
        <v>196</v>
      </c>
      <c r="N30" s="134" t="s">
        <v>196</v>
      </c>
      <c r="O30" s="134" t="s">
        <v>196</v>
      </c>
      <c r="P30" s="134" t="s">
        <v>196</v>
      </c>
      <c r="Q30" s="99" t="s">
        <v>196</v>
      </c>
      <c r="R30" s="99" t="s">
        <v>196</v>
      </c>
      <c r="S30" s="99" t="s">
        <v>196</v>
      </c>
      <c r="T30" s="134" t="s">
        <v>196</v>
      </c>
      <c r="U30" s="99" t="s">
        <v>196</v>
      </c>
      <c r="V30" s="99" t="s">
        <v>196</v>
      </c>
      <c r="W30" s="99" t="s">
        <v>196</v>
      </c>
      <c r="X30" s="99" t="s">
        <v>196</v>
      </c>
      <c r="Y30" s="99" t="s">
        <v>196</v>
      </c>
      <c r="Z30" s="99" t="s">
        <v>196</v>
      </c>
      <c r="AA30" s="134" t="s">
        <v>196</v>
      </c>
      <c r="AB30" s="99" t="s">
        <v>196</v>
      </c>
      <c r="AC30" s="99" t="s">
        <v>196</v>
      </c>
      <c r="AD30" s="99" t="s">
        <v>196</v>
      </c>
      <c r="AE30" s="99" t="s">
        <v>196</v>
      </c>
      <c r="AF30" s="134" t="s">
        <v>196</v>
      </c>
      <c r="AG30" s="99" t="s">
        <v>196</v>
      </c>
      <c r="AH30" s="134" t="s">
        <v>196</v>
      </c>
      <c r="AI30" s="99" t="s">
        <v>196</v>
      </c>
      <c r="AJ30" s="134" t="s">
        <v>196</v>
      </c>
      <c r="AK30" s="99" t="s">
        <v>196</v>
      </c>
      <c r="AL30" s="99" t="s">
        <v>196</v>
      </c>
      <c r="AM30" s="99" t="str">
        <f>прил1!BR31</f>
        <v>нд</v>
      </c>
    </row>
    <row r="31" spans="1:41" s="61" customFormat="1" ht="25.5" x14ac:dyDescent="0.2">
      <c r="A31" s="116" t="s">
        <v>178</v>
      </c>
      <c r="B31" s="117" t="s">
        <v>159</v>
      </c>
      <c r="C31" s="99" t="str">
        <f>прил1!C32</f>
        <v>Г</v>
      </c>
      <c r="D31" s="99" t="str">
        <f>прил1!D32</f>
        <v>нд</v>
      </c>
      <c r="E31" s="99" t="str">
        <f>прил1!E32</f>
        <v>нд</v>
      </c>
      <c r="F31" s="99" t="str">
        <f>прил1!F32</f>
        <v>нд</v>
      </c>
      <c r="G31" s="99" t="str">
        <f>прил1!G32</f>
        <v>нд</v>
      </c>
      <c r="H31" s="99" t="s">
        <v>196</v>
      </c>
      <c r="I31" s="99" t="s">
        <v>196</v>
      </c>
      <c r="J31" s="99" t="s">
        <v>196</v>
      </c>
      <c r="K31" s="134" t="s">
        <v>196</v>
      </c>
      <c r="L31" s="134" t="s">
        <v>196</v>
      </c>
      <c r="M31" s="134" t="s">
        <v>196</v>
      </c>
      <c r="N31" s="134" t="s">
        <v>196</v>
      </c>
      <c r="O31" s="134" t="s">
        <v>196</v>
      </c>
      <c r="P31" s="134" t="s">
        <v>196</v>
      </c>
      <c r="Q31" s="99" t="s">
        <v>196</v>
      </c>
      <c r="R31" s="99" t="s">
        <v>196</v>
      </c>
      <c r="S31" s="99" t="s">
        <v>196</v>
      </c>
      <c r="T31" s="134" t="s">
        <v>196</v>
      </c>
      <c r="U31" s="99" t="s">
        <v>196</v>
      </c>
      <c r="V31" s="99" t="s">
        <v>196</v>
      </c>
      <c r="W31" s="99" t="s">
        <v>196</v>
      </c>
      <c r="X31" s="99" t="s">
        <v>196</v>
      </c>
      <c r="Y31" s="99" t="s">
        <v>196</v>
      </c>
      <c r="Z31" s="99" t="s">
        <v>196</v>
      </c>
      <c r="AA31" s="134" t="s">
        <v>196</v>
      </c>
      <c r="AB31" s="99" t="s">
        <v>196</v>
      </c>
      <c r="AC31" s="99" t="s">
        <v>196</v>
      </c>
      <c r="AD31" s="99" t="s">
        <v>196</v>
      </c>
      <c r="AE31" s="99" t="s">
        <v>196</v>
      </c>
      <c r="AF31" s="134" t="s">
        <v>196</v>
      </c>
      <c r="AG31" s="99" t="s">
        <v>196</v>
      </c>
      <c r="AH31" s="134" t="s">
        <v>196</v>
      </c>
      <c r="AI31" s="99" t="s">
        <v>196</v>
      </c>
      <c r="AJ31" s="134" t="s">
        <v>196</v>
      </c>
      <c r="AK31" s="99" t="s">
        <v>196</v>
      </c>
      <c r="AL31" s="99" t="s">
        <v>196</v>
      </c>
      <c r="AM31" s="99" t="str">
        <f>прил1!BR32</f>
        <v>нд</v>
      </c>
    </row>
    <row r="32" spans="1:41" s="79" customFormat="1" ht="25.5" x14ac:dyDescent="0.2">
      <c r="A32" s="100" t="s">
        <v>179</v>
      </c>
      <c r="B32" s="101" t="s">
        <v>160</v>
      </c>
      <c r="C32" s="102" t="str">
        <f>прил1!C33</f>
        <v>Г</v>
      </c>
      <c r="D32" s="98" t="str">
        <f>D36</f>
        <v>и</v>
      </c>
      <c r="E32" s="103" t="str">
        <f>E36</f>
        <v>нд</v>
      </c>
      <c r="F32" s="103" t="str">
        <f>F36</f>
        <v>нд</v>
      </c>
      <c r="G32" s="103" t="str">
        <f>G36</f>
        <v>нд</v>
      </c>
      <c r="H32" s="98">
        <f t="shared" ref="H32:Z32" si="10">H36+H39</f>
        <v>1104.1479999999999</v>
      </c>
      <c r="I32" s="98">
        <f>I36+I39</f>
        <v>1667.8969706666667</v>
      </c>
      <c r="J32" s="98">
        <f t="shared" si="10"/>
        <v>0</v>
      </c>
      <c r="K32" s="98">
        <f t="shared" si="10"/>
        <v>1104.1479999999999</v>
      </c>
      <c r="L32" s="98">
        <f t="shared" si="10"/>
        <v>0</v>
      </c>
      <c r="M32" s="98">
        <f t="shared" si="10"/>
        <v>1068.875</v>
      </c>
      <c r="N32" s="98">
        <f t="shared" si="10"/>
        <v>0</v>
      </c>
      <c r="O32" s="98">
        <f>O36+O39</f>
        <v>35.273000000000003</v>
      </c>
      <c r="P32" s="98">
        <f>P36+P39</f>
        <v>1667.8969706666667</v>
      </c>
      <c r="Q32" s="98">
        <f t="shared" si="10"/>
        <v>0</v>
      </c>
      <c r="R32" s="98">
        <f t="shared" si="10"/>
        <v>1611.6183000000001</v>
      </c>
      <c r="S32" s="98">
        <f>S36+S39</f>
        <v>0</v>
      </c>
      <c r="T32" s="98">
        <f>T36+T39</f>
        <v>56.27867066666667</v>
      </c>
      <c r="U32" s="98">
        <f t="shared" si="10"/>
        <v>0</v>
      </c>
      <c r="V32" s="98">
        <f t="shared" si="10"/>
        <v>0</v>
      </c>
      <c r="W32" s="98">
        <f t="shared" si="10"/>
        <v>0</v>
      </c>
      <c r="X32" s="98">
        <f t="shared" si="10"/>
        <v>0</v>
      </c>
      <c r="Y32" s="98">
        <f t="shared" si="10"/>
        <v>0</v>
      </c>
      <c r="Z32" s="98">
        <f t="shared" si="10"/>
        <v>0</v>
      </c>
      <c r="AA32" s="98">
        <f>AA36+AA39</f>
        <v>19.637</v>
      </c>
      <c r="AB32" s="98">
        <f>AB36+AB39</f>
        <v>89.353255590000003</v>
      </c>
      <c r="AC32" s="98">
        <f t="shared" ref="AC32:AD32" si="11">AC36</f>
        <v>0</v>
      </c>
      <c r="AD32" s="98">
        <f t="shared" si="11"/>
        <v>0</v>
      </c>
      <c r="AE32" s="98">
        <f t="shared" ref="AE32:AJ32" si="12">AE36+AE39</f>
        <v>650.38900000000001</v>
      </c>
      <c r="AF32" s="98">
        <f>AF36+AF39</f>
        <v>221.62633733333334</v>
      </c>
      <c r="AG32" s="98">
        <f>AG36+AG39</f>
        <v>434.12200000000001</v>
      </c>
      <c r="AH32" s="98">
        <f>AH36+AH39</f>
        <v>1446.2707166666667</v>
      </c>
      <c r="AI32" s="98">
        <f t="shared" si="12"/>
        <v>0</v>
      </c>
      <c r="AJ32" s="98">
        <f t="shared" si="12"/>
        <v>0</v>
      </c>
      <c r="AK32" s="98">
        <f>AK36+AK39</f>
        <v>1104.1479999999999</v>
      </c>
      <c r="AL32" s="98">
        <f>AL36+AL39</f>
        <v>1667.897054</v>
      </c>
      <c r="AM32" s="104" t="str">
        <f>AM36</f>
        <v>Выполнение требований ФЗ от 27.12.2018 № 522-ФЗ</v>
      </c>
    </row>
    <row r="33" spans="1:41" s="79" customFormat="1" ht="38.25" x14ac:dyDescent="0.2">
      <c r="A33" s="100" t="s">
        <v>180</v>
      </c>
      <c r="B33" s="101" t="s">
        <v>181</v>
      </c>
      <c r="C33" s="102" t="str">
        <f>прил1!C34</f>
        <v>Г</v>
      </c>
      <c r="D33" s="102" t="str">
        <f>прил1!D34</f>
        <v>З</v>
      </c>
      <c r="E33" s="102" t="str">
        <f>прил1!E34</f>
        <v>нд</v>
      </c>
      <c r="F33" s="102" t="str">
        <f>прил1!F34</f>
        <v>нд</v>
      </c>
      <c r="G33" s="102" t="str">
        <f>прил1!G34</f>
        <v>нд</v>
      </c>
      <c r="H33" s="105" t="s">
        <v>196</v>
      </c>
      <c r="I33" s="105" t="s">
        <v>196</v>
      </c>
      <c r="J33" s="105" t="s">
        <v>196</v>
      </c>
      <c r="K33" s="105" t="s">
        <v>196</v>
      </c>
      <c r="L33" s="105" t="s">
        <v>196</v>
      </c>
      <c r="M33" s="105" t="s">
        <v>196</v>
      </c>
      <c r="N33" s="105" t="s">
        <v>196</v>
      </c>
      <c r="O33" s="105" t="s">
        <v>196</v>
      </c>
      <c r="P33" s="105" t="s">
        <v>196</v>
      </c>
      <c r="Q33" s="105" t="s">
        <v>196</v>
      </c>
      <c r="R33" s="105" t="s">
        <v>196</v>
      </c>
      <c r="S33" s="105" t="s">
        <v>196</v>
      </c>
      <c r="T33" s="105" t="s">
        <v>196</v>
      </c>
      <c r="U33" s="105" t="s">
        <v>196</v>
      </c>
      <c r="V33" s="105" t="s">
        <v>196</v>
      </c>
      <c r="W33" s="105" t="s">
        <v>196</v>
      </c>
      <c r="X33" s="105" t="s">
        <v>196</v>
      </c>
      <c r="Y33" s="105" t="s">
        <v>196</v>
      </c>
      <c r="Z33" s="105" t="s">
        <v>196</v>
      </c>
      <c r="AA33" s="105" t="s">
        <v>196</v>
      </c>
      <c r="AB33" s="105" t="s">
        <v>196</v>
      </c>
      <c r="AC33" s="105" t="s">
        <v>196</v>
      </c>
      <c r="AD33" s="105" t="s">
        <v>196</v>
      </c>
      <c r="AE33" s="105" t="s">
        <v>196</v>
      </c>
      <c r="AF33" s="105" t="str">
        <f t="shared" ref="AF33:AL33" si="13">AF34</f>
        <v>нд</v>
      </c>
      <c r="AG33" s="105" t="str">
        <f t="shared" si="13"/>
        <v>нд</v>
      </c>
      <c r="AH33" s="105" t="str">
        <f t="shared" si="13"/>
        <v>нд</v>
      </c>
      <c r="AI33" s="105" t="str">
        <f t="shared" si="13"/>
        <v>нд</v>
      </c>
      <c r="AJ33" s="105" t="str">
        <f t="shared" si="13"/>
        <v>нд</v>
      </c>
      <c r="AK33" s="105" t="str">
        <f t="shared" si="13"/>
        <v>нд</v>
      </c>
      <c r="AL33" s="105" t="str">
        <f t="shared" si="13"/>
        <v>нд</v>
      </c>
      <c r="AM33" s="102" t="str">
        <f>прил1!BR34</f>
        <v>нд</v>
      </c>
    </row>
    <row r="34" spans="1:41" s="41" customFormat="1" ht="38.25" x14ac:dyDescent="0.2">
      <c r="A34" s="94" t="s">
        <v>161</v>
      </c>
      <c r="B34" s="109" t="s">
        <v>182</v>
      </c>
      <c r="C34" s="134" t="str">
        <f>прил1!C35</f>
        <v>Г</v>
      </c>
      <c r="D34" s="134" t="str">
        <f>прил1!D35</f>
        <v>нд</v>
      </c>
      <c r="E34" s="134" t="str">
        <f>прил1!E35</f>
        <v>нд</v>
      </c>
      <c r="F34" s="134" t="str">
        <f>прил1!F35</f>
        <v>нд</v>
      </c>
      <c r="G34" s="134" t="str">
        <f>прил1!G35</f>
        <v>нд</v>
      </c>
      <c r="H34" s="97" t="s">
        <v>196</v>
      </c>
      <c r="I34" s="97" t="s">
        <v>196</v>
      </c>
      <c r="J34" s="97" t="s">
        <v>196</v>
      </c>
      <c r="K34" s="97" t="s">
        <v>196</v>
      </c>
      <c r="L34" s="97" t="s">
        <v>196</v>
      </c>
      <c r="M34" s="97" t="s">
        <v>196</v>
      </c>
      <c r="N34" s="97" t="s">
        <v>196</v>
      </c>
      <c r="O34" s="97" t="s">
        <v>196</v>
      </c>
      <c r="P34" s="97" t="s">
        <v>196</v>
      </c>
      <c r="Q34" s="97" t="s">
        <v>196</v>
      </c>
      <c r="R34" s="97" t="s">
        <v>196</v>
      </c>
      <c r="S34" s="97" t="s">
        <v>196</v>
      </c>
      <c r="T34" s="97" t="s">
        <v>196</v>
      </c>
      <c r="U34" s="97" t="s">
        <v>196</v>
      </c>
      <c r="V34" s="97" t="s">
        <v>196</v>
      </c>
      <c r="W34" s="97" t="s">
        <v>196</v>
      </c>
      <c r="X34" s="97" t="s">
        <v>196</v>
      </c>
      <c r="Y34" s="97" t="s">
        <v>196</v>
      </c>
      <c r="Z34" s="97" t="s">
        <v>196</v>
      </c>
      <c r="AA34" s="97" t="s">
        <v>196</v>
      </c>
      <c r="AB34" s="97" t="s">
        <v>196</v>
      </c>
      <c r="AC34" s="97" t="s">
        <v>196</v>
      </c>
      <c r="AD34" s="97" t="s">
        <v>196</v>
      </c>
      <c r="AE34" s="97" t="s">
        <v>196</v>
      </c>
      <c r="AF34" s="97" t="s">
        <v>196</v>
      </c>
      <c r="AG34" s="97" t="s">
        <v>196</v>
      </c>
      <c r="AH34" s="97" t="s">
        <v>196</v>
      </c>
      <c r="AI34" s="97" t="s">
        <v>196</v>
      </c>
      <c r="AJ34" s="97" t="s">
        <v>196</v>
      </c>
      <c r="AK34" s="97" t="s">
        <v>196</v>
      </c>
      <c r="AL34" s="97" t="s">
        <v>196</v>
      </c>
      <c r="AM34" s="134" t="str">
        <f>прил1!BR35</f>
        <v>нд</v>
      </c>
    </row>
    <row r="35" spans="1:41" s="41" customFormat="1" ht="29.25" customHeight="1" x14ac:dyDescent="0.2">
      <c r="A35" s="94" t="s">
        <v>162</v>
      </c>
      <c r="B35" s="109" t="str">
        <f>прил1!B36</f>
        <v>Модернизация, техническое перевооружение прочих объектов основных средств, всего, в том числе:</v>
      </c>
      <c r="C35" s="134" t="str">
        <f>прил1!C36</f>
        <v>Г</v>
      </c>
      <c r="D35" s="134" t="str">
        <f>прил1!D36</f>
        <v>нд</v>
      </c>
      <c r="E35" s="134" t="str">
        <f>прил1!E36</f>
        <v>нд</v>
      </c>
      <c r="F35" s="134" t="str">
        <f>прил1!F36</f>
        <v>нд</v>
      </c>
      <c r="G35" s="134" t="str">
        <f>прил1!G36</f>
        <v>нд</v>
      </c>
      <c r="H35" s="97" t="s">
        <v>196</v>
      </c>
      <c r="I35" s="97" t="s">
        <v>196</v>
      </c>
      <c r="J35" s="97" t="s">
        <v>196</v>
      </c>
      <c r="K35" s="97" t="s">
        <v>196</v>
      </c>
      <c r="L35" s="97" t="s">
        <v>196</v>
      </c>
      <c r="M35" s="97" t="s">
        <v>196</v>
      </c>
      <c r="N35" s="97" t="s">
        <v>196</v>
      </c>
      <c r="O35" s="97" t="s">
        <v>196</v>
      </c>
      <c r="P35" s="97" t="s">
        <v>196</v>
      </c>
      <c r="Q35" s="97" t="s">
        <v>196</v>
      </c>
      <c r="R35" s="97" t="s">
        <v>196</v>
      </c>
      <c r="S35" s="97" t="s">
        <v>196</v>
      </c>
      <c r="T35" s="97" t="s">
        <v>196</v>
      </c>
      <c r="U35" s="97" t="s">
        <v>196</v>
      </c>
      <c r="V35" s="97" t="s">
        <v>196</v>
      </c>
      <c r="W35" s="97" t="s">
        <v>196</v>
      </c>
      <c r="X35" s="97" t="s">
        <v>196</v>
      </c>
      <c r="Y35" s="97" t="s">
        <v>196</v>
      </c>
      <c r="Z35" s="97" t="s">
        <v>196</v>
      </c>
      <c r="AA35" s="97" t="s">
        <v>196</v>
      </c>
      <c r="AB35" s="97" t="s">
        <v>196</v>
      </c>
      <c r="AC35" s="97" t="s">
        <v>196</v>
      </c>
      <c r="AD35" s="97" t="s">
        <v>196</v>
      </c>
      <c r="AE35" s="97" t="s">
        <v>196</v>
      </c>
      <c r="AF35" s="97" t="s">
        <v>196</v>
      </c>
      <c r="AG35" s="97" t="s">
        <v>196</v>
      </c>
      <c r="AH35" s="97" t="s">
        <v>196</v>
      </c>
      <c r="AI35" s="97" t="s">
        <v>196</v>
      </c>
      <c r="AJ35" s="97" t="s">
        <v>196</v>
      </c>
      <c r="AK35" s="97" t="s">
        <v>196</v>
      </c>
      <c r="AL35" s="97" t="s">
        <v>196</v>
      </c>
      <c r="AM35" s="134" t="str">
        <f>прил1!BR36</f>
        <v>нд</v>
      </c>
    </row>
    <row r="36" spans="1:41" s="141" customFormat="1" ht="25.5" x14ac:dyDescent="0.2">
      <c r="A36" s="98" t="s">
        <v>183</v>
      </c>
      <c r="B36" s="104" t="s">
        <v>164</v>
      </c>
      <c r="C36" s="98" t="str">
        <f>прил1!C37</f>
        <v>Г</v>
      </c>
      <c r="D36" s="98" t="str">
        <f t="shared" ref="D36:AD36" si="14">D37</f>
        <v>и</v>
      </c>
      <c r="E36" s="103" t="s">
        <v>196</v>
      </c>
      <c r="F36" s="103" t="s">
        <v>196</v>
      </c>
      <c r="G36" s="103" t="str">
        <f t="shared" si="14"/>
        <v>нд</v>
      </c>
      <c r="H36" s="98">
        <f>H37+H38</f>
        <v>1068.875</v>
      </c>
      <c r="I36" s="98">
        <f>I37+I38</f>
        <v>1611.6183000000001</v>
      </c>
      <c r="J36" s="98">
        <f t="shared" si="14"/>
        <v>0</v>
      </c>
      <c r="K36" s="98">
        <f t="shared" ref="K36:O36" si="15">K37+K38</f>
        <v>1068.875</v>
      </c>
      <c r="L36" s="98">
        <f t="shared" si="15"/>
        <v>0</v>
      </c>
      <c r="M36" s="98">
        <f t="shared" si="15"/>
        <v>1068.875</v>
      </c>
      <c r="N36" s="98">
        <f t="shared" si="15"/>
        <v>0</v>
      </c>
      <c r="O36" s="98">
        <f t="shared" si="15"/>
        <v>0</v>
      </c>
      <c r="P36" s="98">
        <f>P37+P38</f>
        <v>1611.6183000000001</v>
      </c>
      <c r="Q36" s="98">
        <f t="shared" si="14"/>
        <v>0</v>
      </c>
      <c r="R36" s="98">
        <f>R37+R38</f>
        <v>1611.6183000000001</v>
      </c>
      <c r="S36" s="98">
        <f>S37+S38</f>
        <v>0</v>
      </c>
      <c r="T36" s="98">
        <f>T37+T38</f>
        <v>0</v>
      </c>
      <c r="U36" s="98">
        <f t="shared" si="14"/>
        <v>0</v>
      </c>
      <c r="V36" s="98">
        <f t="shared" si="14"/>
        <v>0</v>
      </c>
      <c r="W36" s="98">
        <f t="shared" si="14"/>
        <v>0</v>
      </c>
      <c r="X36" s="98">
        <f t="shared" si="14"/>
        <v>0</v>
      </c>
      <c r="Y36" s="98">
        <f t="shared" si="14"/>
        <v>0</v>
      </c>
      <c r="Z36" s="98">
        <f t="shared" si="14"/>
        <v>0</v>
      </c>
      <c r="AA36" s="98">
        <f t="shared" si="14"/>
        <v>0</v>
      </c>
      <c r="AB36" s="98">
        <f t="shared" si="14"/>
        <v>69.264155090000003</v>
      </c>
      <c r="AC36" s="98">
        <f t="shared" si="14"/>
        <v>0</v>
      </c>
      <c r="AD36" s="98">
        <f t="shared" si="14"/>
        <v>0</v>
      </c>
      <c r="AE36" s="98">
        <f t="shared" ref="AE36:AJ36" si="16">AE37+AE38</f>
        <v>642.69200000000001</v>
      </c>
      <c r="AF36" s="98">
        <f>AF37+AF38</f>
        <v>200</v>
      </c>
      <c r="AG36" s="98">
        <f t="shared" si="16"/>
        <v>426.18299999999999</v>
      </c>
      <c r="AH36" s="98">
        <f t="shared" si="16"/>
        <v>1411.6183000000001</v>
      </c>
      <c r="AI36" s="98">
        <f t="shared" si="16"/>
        <v>0</v>
      </c>
      <c r="AJ36" s="98">
        <f t="shared" si="16"/>
        <v>0</v>
      </c>
      <c r="AK36" s="98">
        <f>AK37+AK38</f>
        <v>1068.875</v>
      </c>
      <c r="AL36" s="98">
        <f>AL37+AL38</f>
        <v>1611.6183000000001</v>
      </c>
      <c r="AM36" s="140" t="str">
        <f>прил1!BR37</f>
        <v>Выполнение требований ФЗ от 27.12.2018 № 522-ФЗ</v>
      </c>
    </row>
    <row r="37" spans="1:41" s="41" customFormat="1" ht="25.5" x14ac:dyDescent="0.2">
      <c r="A37" s="94" t="s">
        <v>254</v>
      </c>
      <c r="B37" s="89" t="str">
        <f>прил1!B38</f>
        <v>Внедрение интеллектуальных систем учета электрической энергии (мощности) (ИСУ)</v>
      </c>
      <c r="C37" s="134" t="str">
        <f>прил1!C38</f>
        <v>K_17.01.0110</v>
      </c>
      <c r="D37" s="134" t="str">
        <f>прил1!D38</f>
        <v>и</v>
      </c>
      <c r="E37" s="134">
        <f>прил1!E38</f>
        <v>2021</v>
      </c>
      <c r="F37" s="134">
        <f>прил1!F38</f>
        <v>2021</v>
      </c>
      <c r="G37" s="106" t="str">
        <f>прил1!G38</f>
        <v>нд</v>
      </c>
      <c r="H37" s="97">
        <f>прил1!H38/1.2</f>
        <v>0</v>
      </c>
      <c r="I37" s="97">
        <v>0</v>
      </c>
      <c r="J37" s="97">
        <v>0</v>
      </c>
      <c r="K37" s="97">
        <v>0</v>
      </c>
      <c r="L37" s="95">
        <v>0</v>
      </c>
      <c r="M37" s="95">
        <v>0</v>
      </c>
      <c r="N37" s="95">
        <v>0</v>
      </c>
      <c r="O37" s="97">
        <v>0</v>
      </c>
      <c r="P37" s="95">
        <f t="shared" ref="P37:P38" si="17">T37+S37+R37+Q37</f>
        <v>0</v>
      </c>
      <c r="Q37" s="95">
        <v>0</v>
      </c>
      <c r="R37" s="95">
        <v>0</v>
      </c>
      <c r="S37" s="95">
        <v>0</v>
      </c>
      <c r="T37" s="97">
        <v>0</v>
      </c>
      <c r="U37" s="97">
        <f>J37</f>
        <v>0</v>
      </c>
      <c r="V37" s="97">
        <f>U37</f>
        <v>0</v>
      </c>
      <c r="W37" s="97">
        <v>0</v>
      </c>
      <c r="X37" s="97">
        <f t="shared" ref="X37:Z38" si="18">W37</f>
        <v>0</v>
      </c>
      <c r="Y37" s="97">
        <f t="shared" si="18"/>
        <v>0</v>
      </c>
      <c r="Z37" s="97">
        <f t="shared" si="18"/>
        <v>0</v>
      </c>
      <c r="AA37" s="97">
        <v>0</v>
      </c>
      <c r="AB37" s="149">
        <v>69.264155090000003</v>
      </c>
      <c r="AC37" s="107">
        <v>0</v>
      </c>
      <c r="AD37" s="107">
        <v>0</v>
      </c>
      <c r="AE37" s="107">
        <v>0</v>
      </c>
      <c r="AF37" s="95">
        <v>0</v>
      </c>
      <c r="AG37" s="107">
        <f>прил1!AN38/1.2</f>
        <v>0</v>
      </c>
      <c r="AH37" s="107">
        <f>прил1!AS38/1.2</f>
        <v>0</v>
      </c>
      <c r="AI37" s="107">
        <f>прил1!AX38/1.2</f>
        <v>0</v>
      </c>
      <c r="AJ37" s="107">
        <f>прил1!BC38/1.2</f>
        <v>0</v>
      </c>
      <c r="AK37" s="97">
        <f>AC37+AE37+AG37+AI37</f>
        <v>0</v>
      </c>
      <c r="AL37" s="97">
        <f>AD37+AF37+AH37+AJ37</f>
        <v>0</v>
      </c>
      <c r="AM37" s="108" t="str">
        <f>прил1!BR38</f>
        <v>Выполнение требований ФЗ от 27.12.2018 № 522-ФЗ</v>
      </c>
    </row>
    <row r="38" spans="1:41" s="41" customFormat="1" ht="25.5" x14ac:dyDescent="0.2">
      <c r="A38" s="94" t="s">
        <v>255</v>
      </c>
      <c r="B38" s="89" t="str">
        <f>прил1!B39</f>
        <v>Создание интеллектуальной системы учета электрической энергии (2022-2025)</v>
      </c>
      <c r="C38" s="152" t="str">
        <f>прил1!C39</f>
        <v>L_17.01.0134</v>
      </c>
      <c r="D38" s="152" t="str">
        <f>прил1!D39</f>
        <v>Н</v>
      </c>
      <c r="E38" s="152">
        <f>прил1!E39</f>
        <v>2022</v>
      </c>
      <c r="F38" s="152">
        <f>прил1!F39</f>
        <v>2025</v>
      </c>
      <c r="G38" s="106" t="str">
        <f>прил1!G39</f>
        <v>нд</v>
      </c>
      <c r="H38" s="97">
        <v>1068.875</v>
      </c>
      <c r="I38" s="97">
        <v>1611.6183000000001</v>
      </c>
      <c r="J38" s="97">
        <v>0</v>
      </c>
      <c r="K38" s="95">
        <f t="shared" ref="K38" si="19">O38+N38+M38+L38</f>
        <v>1068.875</v>
      </c>
      <c r="L38" s="95">
        <v>0</v>
      </c>
      <c r="M38" s="95">
        <v>1068.875</v>
      </c>
      <c r="N38" s="97">
        <v>0</v>
      </c>
      <c r="O38" s="97">
        <v>0</v>
      </c>
      <c r="P38" s="95">
        <f t="shared" si="17"/>
        <v>1611.6183000000001</v>
      </c>
      <c r="Q38" s="95">
        <v>0</v>
      </c>
      <c r="R38" s="95">
        <v>1611.6183000000001</v>
      </c>
      <c r="S38" s="97">
        <v>0</v>
      </c>
      <c r="T38" s="97">
        <v>0</v>
      </c>
      <c r="U38" s="97">
        <f>J38</f>
        <v>0</v>
      </c>
      <c r="V38" s="97">
        <f>U38</f>
        <v>0</v>
      </c>
      <c r="W38" s="97">
        <v>0</v>
      </c>
      <c r="X38" s="97">
        <f t="shared" si="18"/>
        <v>0</v>
      </c>
      <c r="Y38" s="97">
        <f t="shared" si="18"/>
        <v>0</v>
      </c>
      <c r="Z38" s="97">
        <f t="shared" si="18"/>
        <v>0</v>
      </c>
      <c r="AA38" s="97">
        <v>0</v>
      </c>
      <c r="AB38" s="97">
        <f>AA38</f>
        <v>0</v>
      </c>
      <c r="AC38" s="107">
        <v>0</v>
      </c>
      <c r="AD38" s="107">
        <v>0</v>
      </c>
      <c r="AE38" s="107">
        <v>642.69200000000001</v>
      </c>
      <c r="AF38" s="107">
        <f>прил1!AI39/1.2</f>
        <v>200</v>
      </c>
      <c r="AG38" s="107">
        <v>426.18299999999999</v>
      </c>
      <c r="AH38" s="107">
        <f>прил1!AS39/1.2</f>
        <v>1411.6183000000001</v>
      </c>
      <c r="AI38" s="107">
        <f>прил1!AX39/1.2</f>
        <v>0</v>
      </c>
      <c r="AJ38" s="107">
        <f>прил1!BC39/1.2</f>
        <v>0</v>
      </c>
      <c r="AK38" s="97">
        <f>AC38+AE38+AG38+AI38</f>
        <v>1068.875</v>
      </c>
      <c r="AL38" s="97">
        <f>AF38+AH38+AJ38</f>
        <v>1611.6183000000001</v>
      </c>
      <c r="AM38" s="108" t="str">
        <f>прил1!BR39</f>
        <v>Выполнение требований ФЗ от 27.12.2018 № 522-ФЗ</v>
      </c>
    </row>
    <row r="39" spans="1:41" s="79" customFormat="1" ht="25.5" x14ac:dyDescent="0.2">
      <c r="A39" s="100" t="s">
        <v>184</v>
      </c>
      <c r="B39" s="101" t="s">
        <v>165</v>
      </c>
      <c r="C39" s="102" t="str">
        <f>прил1!C40</f>
        <v>Г</v>
      </c>
      <c r="D39" s="102" t="str">
        <f>прил1!D55</f>
        <v>нд</v>
      </c>
      <c r="E39" s="102" t="str">
        <f>прил1!E55</f>
        <v>нд</v>
      </c>
      <c r="F39" s="102" t="str">
        <f>прил1!F55</f>
        <v>нд</v>
      </c>
      <c r="G39" s="102" t="str">
        <f>прил1!G55</f>
        <v>нд</v>
      </c>
      <c r="H39" s="98">
        <f>H40</f>
        <v>35.273000000000003</v>
      </c>
      <c r="I39" s="98">
        <f>I40</f>
        <v>56.27867066666667</v>
      </c>
      <c r="J39" s="98">
        <v>0</v>
      </c>
      <c r="K39" s="98">
        <f>K40</f>
        <v>35.273000000000003</v>
      </c>
      <c r="L39" s="98">
        <v>0</v>
      </c>
      <c r="M39" s="98">
        <f>M40</f>
        <v>0</v>
      </c>
      <c r="N39" s="98">
        <v>0</v>
      </c>
      <c r="O39" s="98">
        <f>O40</f>
        <v>35.273000000000003</v>
      </c>
      <c r="P39" s="98">
        <f>P40</f>
        <v>56.27867066666667</v>
      </c>
      <c r="Q39" s="98">
        <v>0</v>
      </c>
      <c r="R39" s="98">
        <v>0</v>
      </c>
      <c r="S39" s="98">
        <v>0</v>
      </c>
      <c r="T39" s="98">
        <f>T40</f>
        <v>56.27867066666667</v>
      </c>
      <c r="U39" s="98">
        <v>0</v>
      </c>
      <c r="V39" s="98">
        <v>0</v>
      </c>
      <c r="W39" s="98">
        <v>0</v>
      </c>
      <c r="X39" s="98">
        <v>0</v>
      </c>
      <c r="Y39" s="98">
        <v>0</v>
      </c>
      <c r="Z39" s="98">
        <v>0</v>
      </c>
      <c r="AA39" s="98">
        <f>AA40</f>
        <v>19.637</v>
      </c>
      <c r="AB39" s="98">
        <f>AB40</f>
        <v>20.089100500000001</v>
      </c>
      <c r="AC39" s="98">
        <v>0</v>
      </c>
      <c r="AD39" s="98">
        <v>0</v>
      </c>
      <c r="AE39" s="98">
        <f t="shared" ref="AE39:AI39" si="20">AE40</f>
        <v>7.6969999999999992</v>
      </c>
      <c r="AF39" s="98">
        <f>AF40</f>
        <v>21.626337333333332</v>
      </c>
      <c r="AG39" s="98">
        <f>AG40</f>
        <v>7.9390000000000001</v>
      </c>
      <c r="AH39" s="98">
        <f t="shared" si="20"/>
        <v>34.652416666666667</v>
      </c>
      <c r="AI39" s="98">
        <f t="shared" si="20"/>
        <v>0</v>
      </c>
      <c r="AJ39" s="98">
        <f>AJ40</f>
        <v>0</v>
      </c>
      <c r="AK39" s="98">
        <f>AK40</f>
        <v>35.272999999999996</v>
      </c>
      <c r="AL39" s="98">
        <f>AL40</f>
        <v>56.278753999999999</v>
      </c>
      <c r="AM39" s="102" t="str">
        <f>прил1!BR55</f>
        <v>нд</v>
      </c>
    </row>
    <row r="40" spans="1:41" s="41" customFormat="1" ht="12.75" x14ac:dyDescent="0.2">
      <c r="A40" s="94" t="s">
        <v>250</v>
      </c>
      <c r="B40" s="109" t="str">
        <f>прил1!B41</f>
        <v>Модификация программ для ЭВМ, всего, в том числе:</v>
      </c>
      <c r="C40" s="152" t="str">
        <f>прил1!C41</f>
        <v>Г</v>
      </c>
      <c r="D40" s="152" t="str">
        <f>прил1!D41</f>
        <v>нд</v>
      </c>
      <c r="E40" s="97" t="s">
        <v>196</v>
      </c>
      <c r="F40" s="152" t="str">
        <f>прил1!F41</f>
        <v>нд</v>
      </c>
      <c r="G40" s="152" t="str">
        <f>прил1!G41</f>
        <v>нд</v>
      </c>
      <c r="H40" s="95">
        <f>SUM(H41:H47)</f>
        <v>35.273000000000003</v>
      </c>
      <c r="I40" s="95">
        <f>SUM(I41:I51)</f>
        <v>56.27867066666667</v>
      </c>
      <c r="J40" s="95">
        <v>0</v>
      </c>
      <c r="K40" s="95">
        <f t="shared" ref="K40:K47" si="21">O40+N40+M40+L40</f>
        <v>35.273000000000003</v>
      </c>
      <c r="L40" s="95">
        <v>0</v>
      </c>
      <c r="M40" s="95">
        <f>SUM(M41:M44)</f>
        <v>0</v>
      </c>
      <c r="N40" s="95">
        <v>0</v>
      </c>
      <c r="O40" s="95">
        <f>SUM(O41:O51)</f>
        <v>35.273000000000003</v>
      </c>
      <c r="P40" s="95">
        <f>T40+S40+R40+Q40</f>
        <v>56.27867066666667</v>
      </c>
      <c r="Q40" s="95">
        <v>0</v>
      </c>
      <c r="R40" s="95">
        <v>0</v>
      </c>
      <c r="S40" s="95">
        <v>0</v>
      </c>
      <c r="T40" s="95">
        <f>SUM(T41:T51)</f>
        <v>56.27867066666667</v>
      </c>
      <c r="U40" s="95">
        <v>0</v>
      </c>
      <c r="V40" s="95">
        <v>0</v>
      </c>
      <c r="W40" s="95">
        <v>0</v>
      </c>
      <c r="X40" s="95">
        <v>0</v>
      </c>
      <c r="Y40" s="95">
        <v>0</v>
      </c>
      <c r="Z40" s="95">
        <v>0</v>
      </c>
      <c r="AA40" s="95">
        <f>SUM(AA41:AA47)</f>
        <v>19.637</v>
      </c>
      <c r="AB40" s="95">
        <f>SUM(AB41:AB47)</f>
        <v>20.089100500000001</v>
      </c>
      <c r="AC40" s="95">
        <v>0</v>
      </c>
      <c r="AD40" s="95">
        <v>0</v>
      </c>
      <c r="AE40" s="95">
        <f>SUM(AE41:AE47)</f>
        <v>7.6969999999999992</v>
      </c>
      <c r="AF40" s="95">
        <f>SUM(AF41:AF51)</f>
        <v>21.626337333333332</v>
      </c>
      <c r="AG40" s="95">
        <f>SUM(AG41:AG47)</f>
        <v>7.9390000000000001</v>
      </c>
      <c r="AH40" s="95">
        <f>SUM(AH41:AH51)</f>
        <v>34.652416666666667</v>
      </c>
      <c r="AI40" s="95">
        <f>SUM(AI41:AI47)</f>
        <v>0</v>
      </c>
      <c r="AJ40" s="95">
        <f t="shared" ref="AJ40" si="22">SUM(AJ41:AJ47)</f>
        <v>0</v>
      </c>
      <c r="AK40" s="95">
        <f>AA40+AE40+AG40+AI40</f>
        <v>35.272999999999996</v>
      </c>
      <c r="AL40" s="95">
        <f>AF40+AH40+AJ40</f>
        <v>56.278753999999999</v>
      </c>
      <c r="AM40" s="152" t="str">
        <f>прил1!BR56</f>
        <v>нд</v>
      </c>
    </row>
    <row r="41" spans="1:41" s="41" customFormat="1" ht="25.5" x14ac:dyDescent="0.2">
      <c r="A41" s="94" t="s">
        <v>251</v>
      </c>
      <c r="B41" s="109" t="str">
        <f>прил1!B42</f>
        <v>Развитие ИТ платформы расчетов с юридическими лицами (2021-2024)</v>
      </c>
      <c r="C41" s="165" t="str">
        <f>прил1!C42</f>
        <v>K_17.01.0078</v>
      </c>
      <c r="D41" s="165" t="str">
        <f>прил1!D42</f>
        <v>нд</v>
      </c>
      <c r="E41" s="165">
        <f>прил1!E42</f>
        <v>2021</v>
      </c>
      <c r="F41" s="165">
        <f>прил1!F42</f>
        <v>2024</v>
      </c>
      <c r="G41" s="165" t="str">
        <f>прил1!G42</f>
        <v>нд</v>
      </c>
      <c r="H41" s="97">
        <f>прил1!H42/1.2</f>
        <v>12.785</v>
      </c>
      <c r="I41" s="97">
        <f>T41</f>
        <v>7.1675000000000013</v>
      </c>
      <c r="J41" s="95">
        <v>0</v>
      </c>
      <c r="K41" s="95">
        <f t="shared" si="21"/>
        <v>12.785</v>
      </c>
      <c r="L41" s="95">
        <v>0</v>
      </c>
      <c r="M41" s="95">
        <v>0</v>
      </c>
      <c r="N41" s="95">
        <v>0</v>
      </c>
      <c r="O41" s="95">
        <v>12.785</v>
      </c>
      <c r="P41" s="95">
        <f>T41+S41+R41+Q41</f>
        <v>7.1675000000000013</v>
      </c>
      <c r="Q41" s="95">
        <v>0</v>
      </c>
      <c r="R41" s="95">
        <v>0</v>
      </c>
      <c r="S41" s="95">
        <v>0</v>
      </c>
      <c r="T41" s="95">
        <f>8.601/1.2</f>
        <v>7.1675000000000013</v>
      </c>
      <c r="U41" s="95">
        <v>0</v>
      </c>
      <c r="V41" s="95">
        <v>0</v>
      </c>
      <c r="W41" s="95">
        <v>0</v>
      </c>
      <c r="X41" s="95">
        <v>0</v>
      </c>
      <c r="Y41" s="95">
        <v>0</v>
      </c>
      <c r="Z41" s="95">
        <v>0</v>
      </c>
      <c r="AA41" s="95">
        <v>4.1059999999999999</v>
      </c>
      <c r="AB41" s="95">
        <v>4.1061540000000001</v>
      </c>
      <c r="AC41" s="95"/>
      <c r="AD41" s="95"/>
      <c r="AE41" s="95">
        <v>4.26</v>
      </c>
      <c r="AF41" s="95">
        <v>4.26</v>
      </c>
      <c r="AG41" s="95">
        <v>4.4189999999999996</v>
      </c>
      <c r="AH41" s="95">
        <f>3.489/1.2</f>
        <v>2.9075000000000002</v>
      </c>
      <c r="AI41" s="95">
        <v>0</v>
      </c>
      <c r="AJ41" s="95">
        <v>0</v>
      </c>
      <c r="AK41" s="95">
        <f t="shared" ref="AK41:AK47" si="23">AA41+AE41+AG41+AI41</f>
        <v>12.785</v>
      </c>
      <c r="AL41" s="95">
        <f>AF41+AH41+AJ41</f>
        <v>7.1675000000000004</v>
      </c>
      <c r="AM41" s="165" t="str">
        <f>прил1!BR57</f>
        <v>нд</v>
      </c>
    </row>
    <row r="42" spans="1:41" s="162" customFormat="1" ht="25.5" x14ac:dyDescent="0.2">
      <c r="A42" s="202" t="s">
        <v>252</v>
      </c>
      <c r="B42" s="203" t="str">
        <f>прил1!B43</f>
        <v>Развитие системы «Личный кабинет клиента юридического лица» (2021-2024)</v>
      </c>
      <c r="C42" s="204" t="str">
        <f>прил1!C43</f>
        <v>K_17.01.0100</v>
      </c>
      <c r="D42" s="204" t="str">
        <f>прил1!D43</f>
        <v>нд</v>
      </c>
      <c r="E42" s="204">
        <f>прил1!E43</f>
        <v>2021</v>
      </c>
      <c r="F42" s="204">
        <f>прил1!F43</f>
        <v>2024</v>
      </c>
      <c r="G42" s="204" t="str">
        <f>прил1!G43</f>
        <v>нд</v>
      </c>
      <c r="H42" s="149">
        <v>2.0259999999999998</v>
      </c>
      <c r="I42" s="211">
        <v>0.67500000000000004</v>
      </c>
      <c r="J42" s="205">
        <v>0</v>
      </c>
      <c r="K42" s="205">
        <f t="shared" si="21"/>
        <v>2.0259999999999998</v>
      </c>
      <c r="L42" s="205">
        <v>0</v>
      </c>
      <c r="M42" s="205">
        <v>0</v>
      </c>
      <c r="N42" s="205">
        <v>0</v>
      </c>
      <c r="O42" s="205">
        <v>2.0259999999999998</v>
      </c>
      <c r="P42" s="205">
        <f t="shared" ref="P42:P63" si="24">T42+S42+R42+Q42</f>
        <v>0.67500000000000004</v>
      </c>
      <c r="Q42" s="205">
        <v>0</v>
      </c>
      <c r="R42" s="205">
        <v>0</v>
      </c>
      <c r="S42" s="205">
        <v>0</v>
      </c>
      <c r="T42" s="206">
        <v>0.67500000000000004</v>
      </c>
      <c r="U42" s="205">
        <v>0</v>
      </c>
      <c r="V42" s="205">
        <v>0</v>
      </c>
      <c r="W42" s="205">
        <v>0</v>
      </c>
      <c r="X42" s="205">
        <v>0</v>
      </c>
      <c r="Y42" s="205">
        <v>0</v>
      </c>
      <c r="Z42" s="205">
        <v>0</v>
      </c>
      <c r="AA42" s="205">
        <v>0.65100000000000002</v>
      </c>
      <c r="AB42" s="205">
        <v>0.65065649999999997</v>
      </c>
      <c r="AC42" s="205"/>
      <c r="AD42" s="205"/>
      <c r="AE42" s="205">
        <v>0.67500000000000004</v>
      </c>
      <c r="AF42" s="206">
        <v>0.67500000000000004</v>
      </c>
      <c r="AG42" s="205">
        <v>0.7</v>
      </c>
      <c r="AH42" s="205">
        <v>0</v>
      </c>
      <c r="AI42" s="205">
        <v>0</v>
      </c>
      <c r="AJ42" s="205">
        <v>0</v>
      </c>
      <c r="AK42" s="205">
        <f t="shared" si="23"/>
        <v>2.0259999999999998</v>
      </c>
      <c r="AL42" s="206">
        <f>AF42+AH42+AJ42</f>
        <v>0.67500000000000004</v>
      </c>
      <c r="AM42" s="204" t="str">
        <f>прил1!BR58</f>
        <v>нд</v>
      </c>
    </row>
    <row r="43" spans="1:41" s="162" customFormat="1" ht="25.5" customHeight="1" x14ac:dyDescent="0.2">
      <c r="A43" s="202" t="s">
        <v>253</v>
      </c>
      <c r="B43" s="203" t="str">
        <f>прил1!B44</f>
        <v>Развитие мобильного приложения «Личный кабинет клиента юридического лица» (2021-2024)</v>
      </c>
      <c r="C43" s="204" t="str">
        <f>прил1!C44</f>
        <v>K_17.01.0101</v>
      </c>
      <c r="D43" s="204" t="str">
        <f>прил1!D44</f>
        <v>нд</v>
      </c>
      <c r="E43" s="204">
        <f>прил1!E44</f>
        <v>2021</v>
      </c>
      <c r="F43" s="204">
        <f>прил1!F44</f>
        <v>2024</v>
      </c>
      <c r="G43" s="204" t="str">
        <f>прил1!G44</f>
        <v>нд</v>
      </c>
      <c r="H43" s="149">
        <f>прил1!H44/1.2</f>
        <v>0.79</v>
      </c>
      <c r="I43" s="211">
        <v>0.40699999999999997</v>
      </c>
      <c r="J43" s="205">
        <v>0</v>
      </c>
      <c r="K43" s="205">
        <f t="shared" si="21"/>
        <v>0.79</v>
      </c>
      <c r="L43" s="205">
        <v>0</v>
      </c>
      <c r="M43" s="205">
        <v>0</v>
      </c>
      <c r="N43" s="205">
        <v>0</v>
      </c>
      <c r="O43" s="205">
        <v>0.79</v>
      </c>
      <c r="P43" s="205">
        <f t="shared" si="24"/>
        <v>0.40699999999999997</v>
      </c>
      <c r="Q43" s="205">
        <v>0</v>
      </c>
      <c r="R43" s="205">
        <v>0</v>
      </c>
      <c r="S43" s="205">
        <v>0</v>
      </c>
      <c r="T43" s="205">
        <v>0.40699999999999997</v>
      </c>
      <c r="U43" s="205">
        <v>0</v>
      </c>
      <c r="V43" s="205">
        <v>0</v>
      </c>
      <c r="W43" s="205">
        <v>0</v>
      </c>
      <c r="X43" s="205">
        <v>0</v>
      </c>
      <c r="Y43" s="205">
        <v>0</v>
      </c>
      <c r="Z43" s="205">
        <v>0</v>
      </c>
      <c r="AA43" s="205">
        <v>0</v>
      </c>
      <c r="AB43" s="205">
        <v>0.45200000000000001</v>
      </c>
      <c r="AC43" s="205"/>
      <c r="AD43" s="205"/>
      <c r="AE43" s="205">
        <v>0.41</v>
      </c>
      <c r="AF43" s="206">
        <v>0.40699999999999997</v>
      </c>
      <c r="AG43" s="205">
        <v>0.38</v>
      </c>
      <c r="AH43" s="205">
        <v>0</v>
      </c>
      <c r="AI43" s="205">
        <v>0</v>
      </c>
      <c r="AJ43" s="205">
        <v>0</v>
      </c>
      <c r="AK43" s="205">
        <f>AA43+AE43+AG43+AI43</f>
        <v>0.79</v>
      </c>
      <c r="AL43" s="206">
        <f>AF43+AH43+AJ43</f>
        <v>0.40699999999999997</v>
      </c>
      <c r="AM43" s="204" t="s">
        <v>196</v>
      </c>
    </row>
    <row r="44" spans="1:41" s="41" customFormat="1" ht="12.75" x14ac:dyDescent="0.2">
      <c r="A44" s="94" t="s">
        <v>256</v>
      </c>
      <c r="B44" s="109" t="str">
        <f>прил1!B45</f>
        <v>Развитие системы «CRM юридических лиц» (2022-2025)</v>
      </c>
      <c r="C44" s="165" t="str">
        <f>прил1!C45</f>
        <v>L_17.01.0135</v>
      </c>
      <c r="D44" s="165" t="str">
        <f>прил1!D45</f>
        <v>нд</v>
      </c>
      <c r="E44" s="165">
        <f>прил1!E45</f>
        <v>2022</v>
      </c>
      <c r="F44" s="165">
        <f>прил1!F45</f>
        <v>2025</v>
      </c>
      <c r="G44" s="165" t="str">
        <f>прил1!G45</f>
        <v>нд</v>
      </c>
      <c r="H44" s="97">
        <v>4.7919999999999998</v>
      </c>
      <c r="I44" s="97">
        <f>8.1454048/1.2</f>
        <v>6.7878373333333331</v>
      </c>
      <c r="J44" s="95">
        <v>0</v>
      </c>
      <c r="K44" s="95">
        <f t="shared" si="21"/>
        <v>4.7919999999999998</v>
      </c>
      <c r="L44" s="95">
        <v>0</v>
      </c>
      <c r="M44" s="95">
        <v>0</v>
      </c>
      <c r="N44" s="95">
        <v>0</v>
      </c>
      <c r="O44" s="95">
        <v>4.7919999999999998</v>
      </c>
      <c r="P44" s="95">
        <f t="shared" si="24"/>
        <v>6.7878373333333331</v>
      </c>
      <c r="Q44" s="95">
        <v>0</v>
      </c>
      <c r="R44" s="95">
        <v>0</v>
      </c>
      <c r="S44" s="95">
        <v>0</v>
      </c>
      <c r="T44" s="97">
        <v>6.7878373333333331</v>
      </c>
      <c r="U44" s="95">
        <v>0</v>
      </c>
      <c r="V44" s="95">
        <v>0</v>
      </c>
      <c r="W44" s="95">
        <v>0</v>
      </c>
      <c r="X44" s="95">
        <v>0</v>
      </c>
      <c r="Y44" s="95">
        <v>0</v>
      </c>
      <c r="Z44" s="95">
        <v>0</v>
      </c>
      <c r="AA44" s="95">
        <v>0</v>
      </c>
      <c r="AB44" s="95">
        <v>0</v>
      </c>
      <c r="AC44" s="95"/>
      <c r="AD44" s="95"/>
      <c r="AE44" s="95">
        <v>2.3519999999999999</v>
      </c>
      <c r="AF44" s="95">
        <v>2.352004</v>
      </c>
      <c r="AG44" s="95">
        <v>2.44</v>
      </c>
      <c r="AH44" s="95">
        <f>5.3231/1.2</f>
        <v>4.4359166666666674</v>
      </c>
      <c r="AI44" s="95">
        <v>0</v>
      </c>
      <c r="AJ44" s="95">
        <v>0</v>
      </c>
      <c r="AK44" s="95">
        <f>AA44+AE44+AG44+AI44</f>
        <v>4.7919999999999998</v>
      </c>
      <c r="AL44" s="95">
        <f>AF44+AH44+AJ44</f>
        <v>6.7879206666666674</v>
      </c>
      <c r="AM44" s="165" t="s">
        <v>196</v>
      </c>
    </row>
    <row r="45" spans="1:41" s="41" customFormat="1" ht="77.25" customHeight="1" x14ac:dyDescent="0.2">
      <c r="A45" s="94" t="s">
        <v>284</v>
      </c>
      <c r="B45" s="109" t="str">
        <f>прил1!B46</f>
        <v>Развитие системы «CRM юридических лиц» (2021)</v>
      </c>
      <c r="C45" s="165" t="str">
        <f>прил1!C46</f>
        <v>L_17.01.0067</v>
      </c>
      <c r="D45" s="165" t="s">
        <v>297</v>
      </c>
      <c r="E45" s="165">
        <v>2021</v>
      </c>
      <c r="F45" s="165">
        <v>2021</v>
      </c>
      <c r="G45" s="165" t="str">
        <f>прил1!G46</f>
        <v>нд</v>
      </c>
      <c r="H45" s="97">
        <v>7.6050000000000004</v>
      </c>
      <c r="I45" s="97">
        <v>0</v>
      </c>
      <c r="J45" s="95">
        <v>0</v>
      </c>
      <c r="K45" s="95">
        <f t="shared" ref="K45" si="25">O45+N45+M45+L45</f>
        <v>7.6050000000000004</v>
      </c>
      <c r="L45" s="95">
        <v>0</v>
      </c>
      <c r="M45" s="95">
        <v>0</v>
      </c>
      <c r="N45" s="95">
        <v>0</v>
      </c>
      <c r="O45" s="95">
        <v>7.6050000000000004</v>
      </c>
      <c r="P45" s="95">
        <f t="shared" si="24"/>
        <v>0</v>
      </c>
      <c r="Q45" s="95">
        <v>0</v>
      </c>
      <c r="R45" s="95">
        <v>0</v>
      </c>
      <c r="S45" s="95">
        <v>0</v>
      </c>
      <c r="T45" s="97">
        <v>0</v>
      </c>
      <c r="U45" s="95">
        <v>0</v>
      </c>
      <c r="V45" s="95">
        <v>0</v>
      </c>
      <c r="W45" s="95">
        <v>0</v>
      </c>
      <c r="X45" s="95">
        <v>0</v>
      </c>
      <c r="Y45" s="95">
        <v>0</v>
      </c>
      <c r="Z45" s="95">
        <v>0</v>
      </c>
      <c r="AA45" s="95">
        <v>7.6050000000000004</v>
      </c>
      <c r="AB45" s="95">
        <v>7.6046100000000001</v>
      </c>
      <c r="AC45" s="95"/>
      <c r="AD45" s="95"/>
      <c r="AE45" s="95">
        <v>0</v>
      </c>
      <c r="AF45" s="95">
        <v>0</v>
      </c>
      <c r="AG45" s="95">
        <v>0</v>
      </c>
      <c r="AH45" s="95">
        <v>0</v>
      </c>
      <c r="AI45" s="95">
        <v>0</v>
      </c>
      <c r="AJ45" s="95">
        <v>0</v>
      </c>
      <c r="AK45" s="95">
        <f t="shared" si="23"/>
        <v>7.6050000000000004</v>
      </c>
      <c r="AL45" s="95">
        <f t="shared" ref="AL45:AL47" si="26">AF45+AH45+AJ45</f>
        <v>0</v>
      </c>
      <c r="AM45" s="166"/>
    </row>
    <row r="46" spans="1:41" s="41" customFormat="1" ht="25.5" x14ac:dyDescent="0.2">
      <c r="A46" s="94" t="s">
        <v>287</v>
      </c>
      <c r="B46" s="109" t="s">
        <v>288</v>
      </c>
      <c r="C46" s="165" t="s">
        <v>289</v>
      </c>
      <c r="D46" s="165" t="str">
        <f>прил1!D47</f>
        <v>нд</v>
      </c>
      <c r="E46" s="165">
        <v>2021</v>
      </c>
      <c r="F46" s="165">
        <v>2021</v>
      </c>
      <c r="G46" s="165" t="str">
        <f>прил1!G47</f>
        <v>нд</v>
      </c>
      <c r="H46" s="97">
        <v>3.1459999999999999</v>
      </c>
      <c r="I46" s="107">
        <v>0</v>
      </c>
      <c r="J46" s="95">
        <v>0</v>
      </c>
      <c r="K46" s="95">
        <f t="shared" si="21"/>
        <v>3.1459999999999999</v>
      </c>
      <c r="L46" s="95">
        <v>0</v>
      </c>
      <c r="M46" s="95">
        <v>0</v>
      </c>
      <c r="N46" s="95">
        <v>0</v>
      </c>
      <c r="O46" s="95">
        <v>3.1459999999999999</v>
      </c>
      <c r="P46" s="95">
        <f t="shared" si="24"/>
        <v>0</v>
      </c>
      <c r="Q46" s="95">
        <v>0</v>
      </c>
      <c r="R46" s="95">
        <v>0</v>
      </c>
      <c r="S46" s="95">
        <v>0</v>
      </c>
      <c r="T46" s="107">
        <v>0</v>
      </c>
      <c r="U46" s="95">
        <v>0</v>
      </c>
      <c r="V46" s="95">
        <v>0</v>
      </c>
      <c r="W46" s="95">
        <v>0</v>
      </c>
      <c r="X46" s="95">
        <v>0</v>
      </c>
      <c r="Y46" s="95">
        <v>0</v>
      </c>
      <c r="Z46" s="95">
        <v>0</v>
      </c>
      <c r="AA46" s="95">
        <v>3.1459999999999999</v>
      </c>
      <c r="AB46" s="95">
        <v>3.1462400000000001</v>
      </c>
      <c r="AC46" s="95"/>
      <c r="AD46" s="95"/>
      <c r="AE46" s="95">
        <v>0</v>
      </c>
      <c r="AF46" s="107">
        <v>0</v>
      </c>
      <c r="AG46" s="95">
        <v>0</v>
      </c>
      <c r="AH46" s="95">
        <v>0</v>
      </c>
      <c r="AI46" s="95">
        <v>0</v>
      </c>
      <c r="AJ46" s="95">
        <v>0</v>
      </c>
      <c r="AK46" s="95">
        <f t="shared" si="23"/>
        <v>3.1459999999999999</v>
      </c>
      <c r="AL46" s="95">
        <f>AF46+AH46+AJ46</f>
        <v>0</v>
      </c>
      <c r="AM46" s="165" t="s">
        <v>196</v>
      </c>
    </row>
    <row r="47" spans="1:41" s="41" customFormat="1" ht="25.5" x14ac:dyDescent="0.2">
      <c r="A47" s="94" t="s">
        <v>296</v>
      </c>
      <c r="B47" s="109" t="s">
        <v>285</v>
      </c>
      <c r="C47" s="165" t="s">
        <v>286</v>
      </c>
      <c r="D47" s="165" t="str">
        <f>прил1!D52</f>
        <v>нд</v>
      </c>
      <c r="E47" s="165">
        <v>2021</v>
      </c>
      <c r="F47" s="165">
        <v>2021</v>
      </c>
      <c r="G47" s="165" t="str">
        <f>прил1!G48</f>
        <v>нд</v>
      </c>
      <c r="H47" s="97">
        <v>4.1289999999999996</v>
      </c>
      <c r="I47" s="107">
        <v>0</v>
      </c>
      <c r="J47" s="95">
        <v>0</v>
      </c>
      <c r="K47" s="95">
        <f t="shared" si="21"/>
        <v>4.1289999999999996</v>
      </c>
      <c r="L47" s="95">
        <v>0</v>
      </c>
      <c r="M47" s="95">
        <v>0</v>
      </c>
      <c r="N47" s="95">
        <v>0</v>
      </c>
      <c r="O47" s="95">
        <v>4.1289999999999996</v>
      </c>
      <c r="P47" s="95">
        <f t="shared" si="24"/>
        <v>0</v>
      </c>
      <c r="Q47" s="95">
        <v>0</v>
      </c>
      <c r="R47" s="95">
        <v>0</v>
      </c>
      <c r="S47" s="95">
        <v>0</v>
      </c>
      <c r="T47" s="107">
        <v>0</v>
      </c>
      <c r="U47" s="95">
        <v>0</v>
      </c>
      <c r="V47" s="95">
        <v>0</v>
      </c>
      <c r="W47" s="95">
        <v>0</v>
      </c>
      <c r="X47" s="95">
        <v>0</v>
      </c>
      <c r="Y47" s="95">
        <v>0</v>
      </c>
      <c r="Z47" s="95">
        <v>0</v>
      </c>
      <c r="AA47" s="95">
        <v>4.1289999999999996</v>
      </c>
      <c r="AB47" s="95">
        <v>4.1294399999999998</v>
      </c>
      <c r="AC47" s="95"/>
      <c r="AD47" s="95"/>
      <c r="AE47" s="95">
        <v>0</v>
      </c>
      <c r="AF47" s="107">
        <v>0</v>
      </c>
      <c r="AG47" s="95">
        <v>0</v>
      </c>
      <c r="AH47" s="95">
        <v>0</v>
      </c>
      <c r="AI47" s="95">
        <v>0</v>
      </c>
      <c r="AJ47" s="95">
        <v>0</v>
      </c>
      <c r="AK47" s="95">
        <f t="shared" si="23"/>
        <v>4.1289999999999996</v>
      </c>
      <c r="AL47" s="95">
        <f t="shared" si="26"/>
        <v>0</v>
      </c>
      <c r="AM47" s="165" t="s">
        <v>196</v>
      </c>
      <c r="AO47" s="85"/>
    </row>
    <row r="48" spans="1:41" s="41" customFormat="1" ht="32.25" customHeight="1" x14ac:dyDescent="0.2">
      <c r="A48" s="94" t="s">
        <v>333</v>
      </c>
      <c r="B48" s="109" t="str">
        <f>прил1!B49</f>
        <v>Приобретение неисключительных прав и внедрение Платформы «Клиент-Онлайн» (2022)</v>
      </c>
      <c r="C48" s="165" t="s">
        <v>352</v>
      </c>
      <c r="D48" s="165" t="str">
        <f>прил1!D49</f>
        <v>нд</v>
      </c>
      <c r="E48" s="165">
        <v>2022</v>
      </c>
      <c r="F48" s="165">
        <v>2022</v>
      </c>
      <c r="G48" s="165" t="str">
        <f>прил1!G49</f>
        <v>нд</v>
      </c>
      <c r="H48" s="97">
        <v>0</v>
      </c>
      <c r="I48" s="107">
        <f>4.102/1.2</f>
        <v>3.4183333333333339</v>
      </c>
      <c r="J48" s="95">
        <v>0</v>
      </c>
      <c r="K48" s="95">
        <f t="shared" ref="K48:K50" si="27">O48+N48+M48+L48</f>
        <v>0</v>
      </c>
      <c r="L48" s="95">
        <v>0</v>
      </c>
      <c r="M48" s="95">
        <v>0</v>
      </c>
      <c r="N48" s="95">
        <v>0</v>
      </c>
      <c r="O48" s="95">
        <v>0</v>
      </c>
      <c r="P48" s="95">
        <f t="shared" ref="P48:P50" si="28">T48+S48+R48+Q48</f>
        <v>3.4183333333333339</v>
      </c>
      <c r="Q48" s="95">
        <v>0</v>
      </c>
      <c r="R48" s="95">
        <v>0</v>
      </c>
      <c r="S48" s="95">
        <v>0</v>
      </c>
      <c r="T48" s="107">
        <v>3.4183333333333339</v>
      </c>
      <c r="U48" s="95">
        <v>0</v>
      </c>
      <c r="V48" s="95">
        <v>0</v>
      </c>
      <c r="W48" s="95">
        <v>0</v>
      </c>
      <c r="X48" s="95">
        <v>0</v>
      </c>
      <c r="Y48" s="95">
        <v>0</v>
      </c>
      <c r="Z48" s="95">
        <v>0</v>
      </c>
      <c r="AA48" s="95">
        <v>0</v>
      </c>
      <c r="AB48" s="95">
        <v>0</v>
      </c>
      <c r="AC48" s="95"/>
      <c r="AD48" s="95"/>
      <c r="AE48" s="95">
        <v>0</v>
      </c>
      <c r="AF48" s="107">
        <v>3.4183333333333339</v>
      </c>
      <c r="AG48" s="95">
        <v>0</v>
      </c>
      <c r="AH48" s="95">
        <v>0</v>
      </c>
      <c r="AI48" s="95">
        <v>0</v>
      </c>
      <c r="AJ48" s="95">
        <v>0</v>
      </c>
      <c r="AK48" s="95">
        <f t="shared" ref="AK48:AK50" si="29">AA48+AE48+AG48+AI48</f>
        <v>0</v>
      </c>
      <c r="AL48" s="95">
        <f>AF48+AH48+AJ48</f>
        <v>3.4183333333333339</v>
      </c>
      <c r="AM48" s="165" t="s">
        <v>196</v>
      </c>
    </row>
    <row r="49" spans="1:41" s="41" customFormat="1" ht="39" customHeight="1" x14ac:dyDescent="0.2">
      <c r="A49" s="94" t="s">
        <v>335</v>
      </c>
      <c r="B49" s="109" t="str">
        <f>прил1!B50</f>
        <v xml:space="preserve">Приобретение лицензий на импортозамещенное программное обеспечение для организации рабочих мест (2022-2023) </v>
      </c>
      <c r="C49" s="165" t="s">
        <v>353</v>
      </c>
      <c r="D49" s="165" t="str">
        <f>прил1!D49</f>
        <v>нд</v>
      </c>
      <c r="E49" s="165">
        <v>2022</v>
      </c>
      <c r="F49" s="165">
        <v>2023</v>
      </c>
      <c r="G49" s="165" t="str">
        <f>прил1!G50</f>
        <v>нд</v>
      </c>
      <c r="H49" s="97">
        <v>0</v>
      </c>
      <c r="I49" s="107">
        <v>21.027999999999999</v>
      </c>
      <c r="J49" s="95">
        <v>0</v>
      </c>
      <c r="K49" s="95">
        <f t="shared" si="27"/>
        <v>0</v>
      </c>
      <c r="L49" s="95">
        <v>0</v>
      </c>
      <c r="M49" s="95">
        <v>0</v>
      </c>
      <c r="N49" s="95">
        <v>0</v>
      </c>
      <c r="O49" s="95">
        <v>0</v>
      </c>
      <c r="P49" s="95">
        <f t="shared" si="28"/>
        <v>21.027999999999999</v>
      </c>
      <c r="Q49" s="95">
        <v>0</v>
      </c>
      <c r="R49" s="95">
        <v>0</v>
      </c>
      <c r="S49" s="95">
        <v>0</v>
      </c>
      <c r="T49" s="107">
        <v>21.027999999999999</v>
      </c>
      <c r="U49" s="95">
        <v>0</v>
      </c>
      <c r="V49" s="95">
        <v>0</v>
      </c>
      <c r="W49" s="95">
        <v>0</v>
      </c>
      <c r="X49" s="95">
        <v>0</v>
      </c>
      <c r="Y49" s="95">
        <v>0</v>
      </c>
      <c r="Z49" s="95">
        <v>0</v>
      </c>
      <c r="AA49" s="95">
        <v>0</v>
      </c>
      <c r="AB49" s="95">
        <v>0</v>
      </c>
      <c r="AC49" s="95"/>
      <c r="AD49" s="95"/>
      <c r="AE49" s="95">
        <v>0</v>
      </c>
      <c r="AF49" s="107">
        <v>10.513999999999999</v>
      </c>
      <c r="AG49" s="95">
        <v>0</v>
      </c>
      <c r="AH49" s="95">
        <v>10.513999999999999</v>
      </c>
      <c r="AI49" s="95">
        <v>0</v>
      </c>
      <c r="AJ49" s="95">
        <v>0</v>
      </c>
      <c r="AK49" s="95">
        <f t="shared" si="29"/>
        <v>0</v>
      </c>
      <c r="AL49" s="95">
        <f>AF49+AH49+AJ49</f>
        <v>21.027999999999999</v>
      </c>
      <c r="AM49" s="165" t="s">
        <v>196</v>
      </c>
    </row>
    <row r="50" spans="1:41" s="41" customFormat="1" ht="25.5" x14ac:dyDescent="0.2">
      <c r="A50" s="94" t="s">
        <v>347</v>
      </c>
      <c r="B50" s="109" t="str">
        <f>прил1!B51</f>
        <v>Приобретение лицензий Naumen для объединенного контактного центра (2023 г.)</v>
      </c>
      <c r="C50" s="165" t="s">
        <v>354</v>
      </c>
      <c r="D50" s="165" t="str">
        <f>прил1!D49</f>
        <v>нд</v>
      </c>
      <c r="E50" s="165">
        <v>2023</v>
      </c>
      <c r="F50" s="165">
        <v>2023</v>
      </c>
      <c r="G50" s="165" t="str">
        <f>прил1!G51</f>
        <v>нд</v>
      </c>
      <c r="H50" s="97">
        <v>0</v>
      </c>
      <c r="I50" s="107">
        <f>8.505/1.2</f>
        <v>7.0875000000000012</v>
      </c>
      <c r="J50" s="95">
        <v>0</v>
      </c>
      <c r="K50" s="95">
        <f t="shared" si="27"/>
        <v>0</v>
      </c>
      <c r="L50" s="95">
        <v>0</v>
      </c>
      <c r="M50" s="95">
        <v>0</v>
      </c>
      <c r="N50" s="95">
        <v>0</v>
      </c>
      <c r="O50" s="95">
        <v>0</v>
      </c>
      <c r="P50" s="95">
        <f t="shared" si="28"/>
        <v>7.0875000000000012</v>
      </c>
      <c r="Q50" s="95">
        <v>0</v>
      </c>
      <c r="R50" s="95">
        <v>0</v>
      </c>
      <c r="S50" s="95">
        <v>0</v>
      </c>
      <c r="T50" s="107">
        <v>7.0875000000000012</v>
      </c>
      <c r="U50" s="95">
        <v>0</v>
      </c>
      <c r="V50" s="95">
        <v>0</v>
      </c>
      <c r="W50" s="95">
        <v>0</v>
      </c>
      <c r="X50" s="95">
        <v>0</v>
      </c>
      <c r="Y50" s="95">
        <v>0</v>
      </c>
      <c r="Z50" s="95">
        <v>0</v>
      </c>
      <c r="AA50" s="95">
        <v>0</v>
      </c>
      <c r="AB50" s="95">
        <v>0</v>
      </c>
      <c r="AC50" s="95"/>
      <c r="AD50" s="95"/>
      <c r="AE50" s="95">
        <v>0</v>
      </c>
      <c r="AF50" s="107">
        <v>0</v>
      </c>
      <c r="AG50" s="95">
        <v>0</v>
      </c>
      <c r="AH50" s="95">
        <v>7.0875000000000012</v>
      </c>
      <c r="AI50" s="95">
        <v>0</v>
      </c>
      <c r="AJ50" s="95">
        <v>0</v>
      </c>
      <c r="AK50" s="95">
        <f t="shared" si="29"/>
        <v>0</v>
      </c>
      <c r="AL50" s="95">
        <f>AF50+AH50+AJ50</f>
        <v>7.0875000000000012</v>
      </c>
      <c r="AM50" s="165" t="s">
        <v>196</v>
      </c>
    </row>
    <row r="51" spans="1:41" s="41" customFormat="1" ht="12.75" x14ac:dyDescent="0.2">
      <c r="A51" s="94" t="s">
        <v>349</v>
      </c>
      <c r="B51" s="109" t="str">
        <f>прил1!B52</f>
        <v>Развитие каналов взаимодействия с клиентами (2023 г.)</v>
      </c>
      <c r="C51" s="165" t="s">
        <v>355</v>
      </c>
      <c r="D51" s="165" t="str">
        <f>прил1!D50</f>
        <v>нд</v>
      </c>
      <c r="E51" s="165">
        <v>2023</v>
      </c>
      <c r="F51" s="165">
        <v>2023</v>
      </c>
      <c r="G51" s="165" t="str">
        <f>прил1!G52</f>
        <v>нд</v>
      </c>
      <c r="H51" s="97">
        <v>0</v>
      </c>
      <c r="I51" s="107">
        <f>11.649/1.2</f>
        <v>9.7074999999999996</v>
      </c>
      <c r="J51" s="95">
        <v>0</v>
      </c>
      <c r="K51" s="95">
        <f t="shared" ref="K51" si="30">O51+N51+M51+L51</f>
        <v>0</v>
      </c>
      <c r="L51" s="95">
        <v>0</v>
      </c>
      <c r="M51" s="95">
        <v>0</v>
      </c>
      <c r="N51" s="95">
        <v>0</v>
      </c>
      <c r="O51" s="95">
        <v>0</v>
      </c>
      <c r="P51" s="95">
        <f t="shared" ref="P51" si="31">T51+S51+R51+Q51</f>
        <v>9.7074999999999996</v>
      </c>
      <c r="Q51" s="95">
        <v>0</v>
      </c>
      <c r="R51" s="95">
        <v>0</v>
      </c>
      <c r="S51" s="95">
        <v>0</v>
      </c>
      <c r="T51" s="107">
        <v>9.7074999999999996</v>
      </c>
      <c r="U51" s="95">
        <v>0</v>
      </c>
      <c r="V51" s="95">
        <v>0</v>
      </c>
      <c r="W51" s="95">
        <v>0</v>
      </c>
      <c r="X51" s="95">
        <v>0</v>
      </c>
      <c r="Y51" s="95">
        <v>0</v>
      </c>
      <c r="Z51" s="95">
        <v>0</v>
      </c>
      <c r="AA51" s="95">
        <v>0</v>
      </c>
      <c r="AB51" s="95">
        <v>0</v>
      </c>
      <c r="AC51" s="95"/>
      <c r="AD51" s="95"/>
      <c r="AE51" s="95">
        <v>0</v>
      </c>
      <c r="AF51" s="107">
        <v>0</v>
      </c>
      <c r="AG51" s="95">
        <v>0</v>
      </c>
      <c r="AH51" s="95">
        <v>9.7074999999999996</v>
      </c>
      <c r="AI51" s="95">
        <v>0</v>
      </c>
      <c r="AJ51" s="95">
        <v>0</v>
      </c>
      <c r="AK51" s="95">
        <f t="shared" ref="AK51" si="32">AA51+AE51+AG51+AI51</f>
        <v>0</v>
      </c>
      <c r="AL51" s="95">
        <f>AF51+AH51+AJ51</f>
        <v>9.7074999999999996</v>
      </c>
      <c r="AM51" s="165" t="s">
        <v>196</v>
      </c>
    </row>
    <row r="52" spans="1:41" s="79" customFormat="1" ht="12.75" x14ac:dyDescent="0.2">
      <c r="A52" s="100" t="s">
        <v>185</v>
      </c>
      <c r="B52" s="101" t="s">
        <v>167</v>
      </c>
      <c r="C52" s="102" t="str">
        <f>прил1!C53</f>
        <v>Г</v>
      </c>
      <c r="D52" s="102" t="str">
        <f>прил1!D63</f>
        <v>нд</v>
      </c>
      <c r="E52" s="102" t="s">
        <v>196</v>
      </c>
      <c r="F52" s="102" t="s">
        <v>196</v>
      </c>
      <c r="G52" s="102" t="str">
        <f>прил1!G63</f>
        <v>нд</v>
      </c>
      <c r="H52" s="98">
        <f>H54+H66+H62</f>
        <v>46.134999999999998</v>
      </c>
      <c r="I52" s="98">
        <f t="shared" ref="I52:N52" si="33">I54+I66+I62</f>
        <v>98.935791646666672</v>
      </c>
      <c r="J52" s="98">
        <f t="shared" si="33"/>
        <v>0</v>
      </c>
      <c r="K52" s="98">
        <f>K54+K66+K62</f>
        <v>46.134999999999998</v>
      </c>
      <c r="L52" s="98">
        <f t="shared" si="33"/>
        <v>0</v>
      </c>
      <c r="M52" s="98">
        <f t="shared" si="33"/>
        <v>0</v>
      </c>
      <c r="N52" s="98">
        <f t="shared" si="33"/>
        <v>0</v>
      </c>
      <c r="O52" s="98">
        <f>O54+O66+O62</f>
        <v>46.134999999999998</v>
      </c>
      <c r="P52" s="98">
        <f>P54+P66+P62</f>
        <v>92.288291646666664</v>
      </c>
      <c r="Q52" s="98">
        <f>Q54+Q66+Q62</f>
        <v>0</v>
      </c>
      <c r="R52" s="98">
        <f>R54+R66+R62</f>
        <v>0</v>
      </c>
      <c r="S52" s="98">
        <f>S54+S62</f>
        <v>83.225333333333339</v>
      </c>
      <c r="T52" s="98">
        <f>T54+T66+T62</f>
        <v>15.710458313333334</v>
      </c>
      <c r="U52" s="98">
        <f t="shared" ref="U52:AK52" si="34">U54+U66+U62</f>
        <v>0</v>
      </c>
      <c r="V52" s="98">
        <f t="shared" si="34"/>
        <v>0</v>
      </c>
      <c r="W52" s="98">
        <f t="shared" si="34"/>
        <v>0</v>
      </c>
      <c r="X52" s="98">
        <f t="shared" si="34"/>
        <v>0</v>
      </c>
      <c r="Y52" s="98">
        <f t="shared" si="34"/>
        <v>0</v>
      </c>
      <c r="Z52" s="98">
        <f t="shared" si="34"/>
        <v>0</v>
      </c>
      <c r="AA52" s="98">
        <f t="shared" si="34"/>
        <v>4.5350000000000001</v>
      </c>
      <c r="AB52" s="98">
        <f t="shared" si="34"/>
        <v>3.1871999999999998</v>
      </c>
      <c r="AC52" s="98">
        <f t="shared" si="34"/>
        <v>0</v>
      </c>
      <c r="AD52" s="98">
        <f t="shared" si="34"/>
        <v>0</v>
      </c>
      <c r="AE52" s="98">
        <f>AE54+AE66+AE62</f>
        <v>19.585000000000001</v>
      </c>
      <c r="AF52" s="98">
        <f>AF54+AF66+AF62</f>
        <v>20.323624980000002</v>
      </c>
      <c r="AG52" s="98">
        <f t="shared" si="34"/>
        <v>22.015000000000001</v>
      </c>
      <c r="AH52" s="98">
        <f t="shared" si="34"/>
        <v>78.612166666666667</v>
      </c>
      <c r="AI52" s="98">
        <f t="shared" si="34"/>
        <v>0</v>
      </c>
      <c r="AJ52" s="98">
        <f t="shared" si="34"/>
        <v>0</v>
      </c>
      <c r="AK52" s="98">
        <f t="shared" si="34"/>
        <v>46.135000000000005</v>
      </c>
      <c r="AL52" s="98">
        <f>AL54+AL66+AL62</f>
        <v>98.935791646666672</v>
      </c>
      <c r="AM52" s="102" t="str">
        <f>прил1!BR63</f>
        <v>нд</v>
      </c>
    </row>
    <row r="53" spans="1:41" s="79" customFormat="1" ht="25.5" x14ac:dyDescent="0.2">
      <c r="A53" s="100" t="s">
        <v>186</v>
      </c>
      <c r="B53" s="101" t="str">
        <f>прил1!B54</f>
        <v>Новое строительство, покупка зданий (сооружений), всего, в том числе:</v>
      </c>
      <c r="C53" s="102" t="str">
        <f>прил1!C54</f>
        <v>Г</v>
      </c>
      <c r="D53" s="102" t="str">
        <f>прил1!D54</f>
        <v>нд</v>
      </c>
      <c r="E53" s="102" t="str">
        <f>прил1!E54</f>
        <v>нд</v>
      </c>
      <c r="F53" s="102" t="str">
        <f>прил1!F54</f>
        <v>нд</v>
      </c>
      <c r="G53" s="102" t="str">
        <f>прил1!G54</f>
        <v>нд</v>
      </c>
      <c r="H53" s="98">
        <v>0</v>
      </c>
      <c r="I53" s="105">
        <v>0</v>
      </c>
      <c r="J53" s="105">
        <v>0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v>0</v>
      </c>
      <c r="V53" s="98">
        <v>0</v>
      </c>
      <c r="W53" s="98">
        <v>0</v>
      </c>
      <c r="X53" s="98">
        <v>0</v>
      </c>
      <c r="Y53" s="98">
        <v>0</v>
      </c>
      <c r="Z53" s="98">
        <v>0</v>
      </c>
      <c r="AA53" s="98">
        <v>0</v>
      </c>
      <c r="AB53" s="98">
        <v>0</v>
      </c>
      <c r="AC53" s="98">
        <v>0</v>
      </c>
      <c r="AD53" s="98">
        <v>0</v>
      </c>
      <c r="AE53" s="98">
        <v>0</v>
      </c>
      <c r="AF53" s="98">
        <v>0</v>
      </c>
      <c r="AG53" s="98">
        <v>0</v>
      </c>
      <c r="AH53" s="98">
        <v>0</v>
      </c>
      <c r="AI53" s="98">
        <v>0</v>
      </c>
      <c r="AJ53" s="98">
        <v>0</v>
      </c>
      <c r="AK53" s="98">
        <f>AC53+AE53+AG53+AI53</f>
        <v>0</v>
      </c>
      <c r="AL53" s="98">
        <v>0</v>
      </c>
      <c r="AM53" s="102" t="str">
        <f>прил1!BR63</f>
        <v>нд</v>
      </c>
    </row>
    <row r="54" spans="1:41" s="79" customFormat="1" ht="25.5" x14ac:dyDescent="0.2">
      <c r="A54" s="100" t="s">
        <v>187</v>
      </c>
      <c r="B54" s="101" t="str">
        <f>прил1!B55</f>
        <v>Новое строительство, покупка линий связи и телекоммуникационных систем, всего, в том числе:</v>
      </c>
      <c r="C54" s="102" t="str">
        <f>прил1!C55</f>
        <v>Г</v>
      </c>
      <c r="D54" s="102" t="str">
        <f>прил1!D55</f>
        <v>нд</v>
      </c>
      <c r="E54" s="102" t="str">
        <f>прил1!E55</f>
        <v>нд</v>
      </c>
      <c r="F54" s="102" t="str">
        <f>прил1!F55</f>
        <v>нд</v>
      </c>
      <c r="G54" s="102" t="str">
        <f>прил1!G55</f>
        <v>нд</v>
      </c>
      <c r="H54" s="98">
        <f>SUM(H55:H59)</f>
        <v>17.696999999999999</v>
      </c>
      <c r="I54" s="98">
        <f>SUM(I55:I61)</f>
        <v>39.209046666666673</v>
      </c>
      <c r="J54" s="105">
        <v>0</v>
      </c>
      <c r="K54" s="98">
        <f>SUM(K55:K59)</f>
        <v>17.696999999999999</v>
      </c>
      <c r="L54" s="98">
        <v>0</v>
      </c>
      <c r="M54" s="98">
        <v>0</v>
      </c>
      <c r="N54" s="98">
        <v>0</v>
      </c>
      <c r="O54" s="98">
        <f>SUM(O55:O61)</f>
        <v>17.696999999999999</v>
      </c>
      <c r="P54" s="98">
        <f>SUM(P55:P59)</f>
        <v>32.561546666666672</v>
      </c>
      <c r="Q54" s="98">
        <v>0</v>
      </c>
      <c r="R54" s="98">
        <v>0</v>
      </c>
      <c r="S54" s="98">
        <f>SUM(S55:S61)</f>
        <v>35.318333333333335</v>
      </c>
      <c r="T54" s="98">
        <f>SUM(T55:T61)</f>
        <v>3.8907133333333337</v>
      </c>
      <c r="U54" s="98">
        <v>0</v>
      </c>
      <c r="V54" s="98">
        <v>0</v>
      </c>
      <c r="W54" s="98">
        <v>0</v>
      </c>
      <c r="X54" s="98">
        <v>0</v>
      </c>
      <c r="Y54" s="98">
        <v>0</v>
      </c>
      <c r="Z54" s="98">
        <v>0</v>
      </c>
      <c r="AA54" s="98">
        <f>SUM(AA55:AA61)</f>
        <v>4.5350000000000001</v>
      </c>
      <c r="AB54" s="98">
        <v>0</v>
      </c>
      <c r="AC54" s="98"/>
      <c r="AD54" s="98"/>
      <c r="AE54" s="98">
        <f>SUM(AE55:AE61)</f>
        <v>2.8</v>
      </c>
      <c r="AF54" s="98">
        <f>SUM(AF55:AF61)</f>
        <v>15.139046666666669</v>
      </c>
      <c r="AG54" s="98">
        <f>SUM(AG55:AG61)</f>
        <v>10.362</v>
      </c>
      <c r="AH54" s="98">
        <f>SUM(AH55:AH61)</f>
        <v>24.07</v>
      </c>
      <c r="AI54" s="98">
        <f t="shared" ref="AI54:AJ54" si="35">SUM(AI55:AI59)</f>
        <v>0</v>
      </c>
      <c r="AJ54" s="98">
        <f t="shared" si="35"/>
        <v>0</v>
      </c>
      <c r="AK54" s="98">
        <f>SUM(AK55:AK61)</f>
        <v>17.696999999999999</v>
      </c>
      <c r="AL54" s="98">
        <f>SUM(AL55:AL61)</f>
        <v>39.209046666666673</v>
      </c>
      <c r="AM54" s="102"/>
      <c r="AN54" s="141"/>
    </row>
    <row r="55" spans="1:41" s="41" customFormat="1" ht="12.75" x14ac:dyDescent="0.2">
      <c r="A55" s="94" t="s">
        <v>240</v>
      </c>
      <c r="B55" s="109" t="str">
        <f>прил1!B56</f>
        <v>Приобретение серверов основного кластера (5 шт.)</v>
      </c>
      <c r="C55" s="165" t="str">
        <f>прил1!C56</f>
        <v>K_17.01.0087</v>
      </c>
      <c r="D55" s="165" t="str">
        <f>прил1!D56</f>
        <v>нд</v>
      </c>
      <c r="E55" s="165">
        <f>прил1!E56</f>
        <v>2023</v>
      </c>
      <c r="F55" s="165">
        <f>прил1!F56</f>
        <v>2023</v>
      </c>
      <c r="G55" s="165" t="str">
        <f>прил1!G56</f>
        <v>нд</v>
      </c>
      <c r="H55" s="97">
        <v>10.362</v>
      </c>
      <c r="I55" s="97">
        <v>0</v>
      </c>
      <c r="J55" s="97">
        <v>0</v>
      </c>
      <c r="K55" s="95">
        <f t="shared" ref="K55:K56" si="36">SUM(L55:O55)</f>
        <v>10.362</v>
      </c>
      <c r="L55" s="95">
        <v>0</v>
      </c>
      <c r="M55" s="95">
        <v>0</v>
      </c>
      <c r="N55" s="97">
        <v>0</v>
      </c>
      <c r="O55" s="95">
        <v>10.362</v>
      </c>
      <c r="P55" s="95">
        <f t="shared" si="24"/>
        <v>0</v>
      </c>
      <c r="Q55" s="95">
        <v>0</v>
      </c>
      <c r="R55" s="95">
        <v>0</v>
      </c>
      <c r="S55" s="95">
        <v>0</v>
      </c>
      <c r="T55" s="97">
        <v>0</v>
      </c>
      <c r="U55" s="95">
        <v>0</v>
      </c>
      <c r="V55" s="95">
        <v>0</v>
      </c>
      <c r="W55" s="95">
        <v>0</v>
      </c>
      <c r="X55" s="95">
        <v>0</v>
      </c>
      <c r="Y55" s="95">
        <v>0</v>
      </c>
      <c r="Z55" s="95">
        <v>0</v>
      </c>
      <c r="AA55" s="95">
        <v>0</v>
      </c>
      <c r="AB55" s="95">
        <v>0</v>
      </c>
      <c r="AC55" s="95"/>
      <c r="AD55" s="95"/>
      <c r="AE55" s="95">
        <v>0</v>
      </c>
      <c r="AF55" s="95">
        <v>0</v>
      </c>
      <c r="AG55" s="95">
        <v>10.362</v>
      </c>
      <c r="AH55" s="95">
        <v>0</v>
      </c>
      <c r="AI55" s="95">
        <v>0</v>
      </c>
      <c r="AJ55" s="95">
        <v>0</v>
      </c>
      <c r="AK55" s="95">
        <f>AA55+AE55+AG55+AI55</f>
        <v>10.362</v>
      </c>
      <c r="AL55" s="95">
        <f>AF55+AH55+AJ55</f>
        <v>0</v>
      </c>
      <c r="AM55" s="165" t="str">
        <f>прил1!BR68</f>
        <v>нд</v>
      </c>
    </row>
    <row r="56" spans="1:41" s="41" customFormat="1" ht="12.75" x14ac:dyDescent="0.2">
      <c r="A56" s="94" t="s">
        <v>244</v>
      </c>
      <c r="B56" s="109" t="str">
        <f>прил1!B57</f>
        <v>Приобретение прав на антивирусное программное обеспечение</v>
      </c>
      <c r="C56" s="165" t="str">
        <f>прил1!C57</f>
        <v>K_17.01.0095</v>
      </c>
      <c r="D56" s="165" t="str">
        <f>прил1!D57</f>
        <v>нд</v>
      </c>
      <c r="E56" s="165">
        <f>прил1!E57</f>
        <v>2022</v>
      </c>
      <c r="F56" s="165">
        <f>прил1!F57</f>
        <v>2022</v>
      </c>
      <c r="G56" s="165" t="str">
        <f>прил1!G57</f>
        <v>нд</v>
      </c>
      <c r="H56" s="97">
        <f>прил1!H57/1.2</f>
        <v>2.8</v>
      </c>
      <c r="I56" s="97">
        <v>1.4550000000000001</v>
      </c>
      <c r="J56" s="97">
        <v>0</v>
      </c>
      <c r="K56" s="95">
        <f t="shared" si="36"/>
        <v>2.8</v>
      </c>
      <c r="L56" s="95">
        <v>0</v>
      </c>
      <c r="M56" s="95">
        <v>0</v>
      </c>
      <c r="N56" s="95">
        <v>0</v>
      </c>
      <c r="O56" s="95">
        <f>H56</f>
        <v>2.8</v>
      </c>
      <c r="P56" s="95">
        <f t="shared" si="24"/>
        <v>1.4550000000000001</v>
      </c>
      <c r="Q56" s="95">
        <v>0</v>
      </c>
      <c r="R56" s="95">
        <v>0</v>
      </c>
      <c r="S56" s="95">
        <v>0</v>
      </c>
      <c r="T56" s="97">
        <v>1.4550000000000001</v>
      </c>
      <c r="U56" s="95">
        <v>0</v>
      </c>
      <c r="V56" s="95">
        <v>0</v>
      </c>
      <c r="W56" s="95">
        <v>0</v>
      </c>
      <c r="X56" s="95">
        <v>0</v>
      </c>
      <c r="Y56" s="95">
        <v>0</v>
      </c>
      <c r="Z56" s="95">
        <v>0</v>
      </c>
      <c r="AA56" s="95">
        <v>0</v>
      </c>
      <c r="AB56" s="95">
        <v>0</v>
      </c>
      <c r="AC56" s="95"/>
      <c r="AD56" s="95"/>
      <c r="AE56" s="95">
        <v>2.8</v>
      </c>
      <c r="AF56" s="95">
        <v>1.4550000000000001</v>
      </c>
      <c r="AG56" s="95">
        <v>0</v>
      </c>
      <c r="AH56" s="95">
        <v>0</v>
      </c>
      <c r="AI56" s="95">
        <v>0</v>
      </c>
      <c r="AJ56" s="95">
        <v>0</v>
      </c>
      <c r="AK56" s="95">
        <f>AE56+AG56+AI56</f>
        <v>2.8</v>
      </c>
      <c r="AL56" s="95">
        <f>AF56+AH56+AJ56</f>
        <v>1.4550000000000001</v>
      </c>
      <c r="AM56" s="165" t="str">
        <f>прил1!BR69</f>
        <v>нд</v>
      </c>
    </row>
    <row r="57" spans="1:41" s="41" customFormat="1" ht="27" customHeight="1" x14ac:dyDescent="0.2">
      <c r="A57" s="94" t="s">
        <v>247</v>
      </c>
      <c r="B57" s="109" t="str">
        <f>прил1!B58</f>
        <v xml:space="preserve"> Роботизация Бизнес-процессов для компании, входящих в контур ПАО "ИнтерРАО"</v>
      </c>
      <c r="C57" s="165" t="str">
        <f>прил1!C58</f>
        <v>L_17.01.0139</v>
      </c>
      <c r="D57" s="165" t="str">
        <f>прил1!D58</f>
        <v>нд</v>
      </c>
      <c r="E57" s="165">
        <f>прил1!E58</f>
        <v>2022</v>
      </c>
      <c r="F57" s="165">
        <f>прил1!F58</f>
        <v>2022</v>
      </c>
      <c r="G57" s="165" t="str">
        <f>прил1!G58</f>
        <v>нд</v>
      </c>
      <c r="H57" s="97">
        <v>0</v>
      </c>
      <c r="I57" s="97">
        <f>прил1!L58/1.2</f>
        <v>1.1148800000000001</v>
      </c>
      <c r="J57" s="97">
        <v>0</v>
      </c>
      <c r="K57" s="95">
        <f>SUM(L57:O57)</f>
        <v>0</v>
      </c>
      <c r="L57" s="95">
        <v>0</v>
      </c>
      <c r="M57" s="95">
        <v>0</v>
      </c>
      <c r="N57" s="95">
        <v>0</v>
      </c>
      <c r="O57" s="95">
        <f t="shared" ref="O57" si="37">H57</f>
        <v>0</v>
      </c>
      <c r="P57" s="95">
        <f t="shared" si="24"/>
        <v>1.1148800000000001</v>
      </c>
      <c r="Q57" s="95">
        <v>0</v>
      </c>
      <c r="R57" s="95">
        <v>0</v>
      </c>
      <c r="S57" s="95">
        <v>0</v>
      </c>
      <c r="T57" s="97">
        <v>1.1148800000000001</v>
      </c>
      <c r="U57" s="95">
        <v>0</v>
      </c>
      <c r="V57" s="95">
        <v>0</v>
      </c>
      <c r="W57" s="95">
        <v>0</v>
      </c>
      <c r="X57" s="95">
        <v>0</v>
      </c>
      <c r="Y57" s="95">
        <v>0</v>
      </c>
      <c r="Z57" s="95">
        <v>0</v>
      </c>
      <c r="AA57" s="95">
        <v>0</v>
      </c>
      <c r="AB57" s="95">
        <v>0</v>
      </c>
      <c r="AC57" s="95"/>
      <c r="AD57" s="95"/>
      <c r="AE57" s="95">
        <f t="shared" ref="AE57" si="38">K57</f>
        <v>0</v>
      </c>
      <c r="AF57" s="95">
        <v>1.1148800000000001</v>
      </c>
      <c r="AG57" s="95">
        <v>0</v>
      </c>
      <c r="AH57" s="95">
        <v>0</v>
      </c>
      <c r="AI57" s="95">
        <v>0</v>
      </c>
      <c r="AJ57" s="95">
        <v>0</v>
      </c>
      <c r="AK57" s="95">
        <f t="shared" ref="AK57" si="39">AA57+AE57+AG57+AI57</f>
        <v>0</v>
      </c>
      <c r="AL57" s="95">
        <f t="shared" ref="AL57:AL58" si="40">AF57+AH57+AJ57</f>
        <v>1.1148800000000001</v>
      </c>
      <c r="AM57" s="165" t="s">
        <v>196</v>
      </c>
    </row>
    <row r="58" spans="1:41" s="41" customFormat="1" ht="27" customHeight="1" x14ac:dyDescent="0.2">
      <c r="A58" s="94" t="s">
        <v>248</v>
      </c>
      <c r="B58" s="109" t="str">
        <f>прил1!B59</f>
        <v>Приобретение центральных коммутаторов локальной вычислительной сети</v>
      </c>
      <c r="C58" s="165" t="str">
        <f>прил1!C59</f>
        <v>L_17.01.0123</v>
      </c>
      <c r="D58" s="165" t="str">
        <f>прил1!D59</f>
        <v>нд</v>
      </c>
      <c r="E58" s="165">
        <f>прил1!E59</f>
        <v>2021</v>
      </c>
      <c r="F58" s="165">
        <f>прил1!F59</f>
        <v>2022</v>
      </c>
      <c r="G58" s="165" t="str">
        <f>прил1!G59</f>
        <v>нд</v>
      </c>
      <c r="H58" s="97">
        <v>4.5350000000000001</v>
      </c>
      <c r="I58" s="97">
        <f>6.513/1.2</f>
        <v>5.4275000000000002</v>
      </c>
      <c r="J58" s="97">
        <v>0</v>
      </c>
      <c r="K58" s="95">
        <f t="shared" ref="K58" si="41">SUM(L58:O58)</f>
        <v>4.5350000000000001</v>
      </c>
      <c r="L58" s="95">
        <v>0</v>
      </c>
      <c r="M58" s="95">
        <v>0</v>
      </c>
      <c r="N58" s="95">
        <v>0</v>
      </c>
      <c r="O58" s="95">
        <v>4.5350000000000001</v>
      </c>
      <c r="P58" s="95">
        <f t="shared" si="24"/>
        <v>5.4275000000000002</v>
      </c>
      <c r="Q58" s="95">
        <v>0</v>
      </c>
      <c r="R58" s="95">
        <v>0</v>
      </c>
      <c r="S58" s="97">
        <v>5.4275000000000002</v>
      </c>
      <c r="T58" s="97">
        <v>0</v>
      </c>
      <c r="U58" s="95">
        <v>0</v>
      </c>
      <c r="V58" s="95">
        <v>0</v>
      </c>
      <c r="W58" s="95">
        <v>0</v>
      </c>
      <c r="X58" s="95">
        <v>0</v>
      </c>
      <c r="Y58" s="95">
        <v>0</v>
      </c>
      <c r="Z58" s="95">
        <v>0</v>
      </c>
      <c r="AA58" s="95">
        <v>4.5350000000000001</v>
      </c>
      <c r="AB58" s="95">
        <v>0</v>
      </c>
      <c r="AC58" s="95"/>
      <c r="AD58" s="95"/>
      <c r="AE58" s="95">
        <v>0</v>
      </c>
      <c r="AF58" s="97">
        <v>5.4275000000000002</v>
      </c>
      <c r="AG58" s="95">
        <v>0</v>
      </c>
      <c r="AH58" s="95">
        <v>0</v>
      </c>
      <c r="AI58" s="95">
        <v>0</v>
      </c>
      <c r="AJ58" s="95">
        <v>0</v>
      </c>
      <c r="AK58" s="95">
        <f>AA58+AE58+AG58+AI58</f>
        <v>4.5350000000000001</v>
      </c>
      <c r="AL58" s="95">
        <f t="shared" si="40"/>
        <v>5.4275000000000002</v>
      </c>
      <c r="AM58" s="109" t="s">
        <v>328</v>
      </c>
    </row>
    <row r="59" spans="1:41" s="41" customFormat="1" ht="27" customHeight="1" x14ac:dyDescent="0.2">
      <c r="A59" s="94" t="s">
        <v>249</v>
      </c>
      <c r="B59" s="109" t="str">
        <f>прил1!B60</f>
        <v>Приобретение сетевого оборудования (2022-2023)</v>
      </c>
      <c r="C59" s="165" t="s">
        <v>316</v>
      </c>
      <c r="D59" s="165" t="str">
        <f>прил1!D62</f>
        <v>нд</v>
      </c>
      <c r="E59" s="165">
        <f>прил1!E62</f>
        <v>2022</v>
      </c>
      <c r="F59" s="165">
        <f>прил1!F62</f>
        <v>2022</v>
      </c>
      <c r="G59" s="165" t="str">
        <f>прил1!G62</f>
        <v>нд</v>
      </c>
      <c r="H59" s="97">
        <v>0</v>
      </c>
      <c r="I59" s="97">
        <v>24.564166666666669</v>
      </c>
      <c r="J59" s="97">
        <v>2</v>
      </c>
      <c r="K59" s="95">
        <f t="shared" ref="K59:K63" si="42">SUM(L59:O59)</f>
        <v>0</v>
      </c>
      <c r="L59" s="95">
        <v>0</v>
      </c>
      <c r="M59" s="95">
        <v>0</v>
      </c>
      <c r="N59" s="95">
        <v>0</v>
      </c>
      <c r="O59" s="95">
        <f t="shared" ref="O59" si="43">H59</f>
        <v>0</v>
      </c>
      <c r="P59" s="95">
        <f t="shared" si="24"/>
        <v>24.564166666666669</v>
      </c>
      <c r="Q59" s="95">
        <v>0</v>
      </c>
      <c r="R59" s="95">
        <v>0</v>
      </c>
      <c r="S59" s="97">
        <v>24.564166666666669</v>
      </c>
      <c r="T59" s="97">
        <v>0</v>
      </c>
      <c r="U59" s="95">
        <v>0</v>
      </c>
      <c r="V59" s="95">
        <v>0</v>
      </c>
      <c r="W59" s="95">
        <v>0</v>
      </c>
      <c r="X59" s="95">
        <v>0</v>
      </c>
      <c r="Y59" s="95">
        <v>0</v>
      </c>
      <c r="Z59" s="95">
        <v>0</v>
      </c>
      <c r="AA59" s="95">
        <v>0</v>
      </c>
      <c r="AB59" s="95">
        <v>0</v>
      </c>
      <c r="AC59" s="95"/>
      <c r="AD59" s="95"/>
      <c r="AE59" s="95">
        <f t="shared" ref="AE59" si="44">K59</f>
        <v>0</v>
      </c>
      <c r="AF59" s="97">
        <f>2.178/1.2</f>
        <v>1.8149999999999999</v>
      </c>
      <c r="AG59" s="95">
        <v>0</v>
      </c>
      <c r="AH59" s="95">
        <f>27.299/1.2</f>
        <v>22.749166666666667</v>
      </c>
      <c r="AI59" s="95">
        <v>0</v>
      </c>
      <c r="AJ59" s="95">
        <v>0</v>
      </c>
      <c r="AK59" s="95">
        <f t="shared" ref="AK59" si="45">AA59+AE59+AG59+AI59</f>
        <v>0</v>
      </c>
      <c r="AL59" s="95">
        <f>AF59+AH59+AJ59</f>
        <v>24.564166666666669</v>
      </c>
      <c r="AM59" s="109" t="s">
        <v>325</v>
      </c>
    </row>
    <row r="60" spans="1:41" s="41" customFormat="1" ht="27" customHeight="1" x14ac:dyDescent="0.2">
      <c r="A60" s="94" t="s">
        <v>248</v>
      </c>
      <c r="B60" s="109" t="str">
        <f>прил1!B61</f>
        <v>Внедрение систем роботизации бизнес-процессов (2023 г.)</v>
      </c>
      <c r="C60" s="165" t="str">
        <f>прил1!C61</f>
        <v>M_17.01.0186</v>
      </c>
      <c r="D60" s="165" t="str">
        <f>прил1!D61</f>
        <v>нд</v>
      </c>
      <c r="E60" s="165">
        <f>прил1!E61</f>
        <v>2023</v>
      </c>
      <c r="F60" s="165">
        <f>прил1!F61</f>
        <v>2023</v>
      </c>
      <c r="G60" s="165" t="str">
        <f>прил1!G61</f>
        <v>нд</v>
      </c>
      <c r="H60" s="97">
        <v>0</v>
      </c>
      <c r="I60" s="97">
        <f>1.585/1.2</f>
        <v>1.3208333333333333</v>
      </c>
      <c r="J60" s="97">
        <v>0</v>
      </c>
      <c r="K60" s="95">
        <f t="shared" ref="K60" si="46">SUM(L60:O60)</f>
        <v>0</v>
      </c>
      <c r="L60" s="95">
        <v>0</v>
      </c>
      <c r="M60" s="95">
        <v>0</v>
      </c>
      <c r="N60" s="95">
        <v>0</v>
      </c>
      <c r="O60" s="95">
        <v>0</v>
      </c>
      <c r="P60" s="95">
        <f t="shared" ref="P60:P61" si="47">T60+S60+R60+Q60</f>
        <v>1.3208333333333333</v>
      </c>
      <c r="Q60" s="95">
        <v>0</v>
      </c>
      <c r="R60" s="95">
        <v>0</v>
      </c>
      <c r="S60" s="97">
        <v>0</v>
      </c>
      <c r="T60" s="97">
        <v>1.3208333333333333</v>
      </c>
      <c r="U60" s="95">
        <v>0</v>
      </c>
      <c r="V60" s="95">
        <v>0</v>
      </c>
      <c r="W60" s="95">
        <v>0</v>
      </c>
      <c r="X60" s="95">
        <v>0</v>
      </c>
      <c r="Y60" s="95">
        <v>0</v>
      </c>
      <c r="Z60" s="95">
        <v>0</v>
      </c>
      <c r="AA60" s="95">
        <v>0</v>
      </c>
      <c r="AB60" s="95">
        <v>0</v>
      </c>
      <c r="AC60" s="95"/>
      <c r="AD60" s="95"/>
      <c r="AE60" s="95">
        <v>0</v>
      </c>
      <c r="AF60" s="97">
        <v>0</v>
      </c>
      <c r="AG60" s="95">
        <v>0</v>
      </c>
      <c r="AH60" s="95">
        <v>1.3208333333333333</v>
      </c>
      <c r="AI60" s="95">
        <v>0</v>
      </c>
      <c r="AJ60" s="95">
        <v>0</v>
      </c>
      <c r="AK60" s="95">
        <f>AA60+AE60+AG60+AI60</f>
        <v>0</v>
      </c>
      <c r="AL60" s="95">
        <f t="shared" ref="AL60" si="48">AF60+AH60+AJ60</f>
        <v>1.3208333333333333</v>
      </c>
      <c r="AM60" s="165" t="s">
        <v>196</v>
      </c>
    </row>
    <row r="61" spans="1:41" s="41" customFormat="1" ht="46.5" customHeight="1" x14ac:dyDescent="0.2">
      <c r="A61" s="94" t="s">
        <v>249</v>
      </c>
      <c r="B61" s="109" t="str">
        <f>прил1!B62</f>
        <v>Приобретение дополнительной дисковой емкости для информационной системы управления сбытом электроэнергии бытовым потребителям</v>
      </c>
      <c r="C61" s="165" t="s">
        <v>361</v>
      </c>
      <c r="D61" s="165" t="str">
        <f>прил1!D64</f>
        <v>нд</v>
      </c>
      <c r="E61" s="165">
        <f>прил1!E64</f>
        <v>2022</v>
      </c>
      <c r="F61" s="165">
        <f>прил1!F64</f>
        <v>2023</v>
      </c>
      <c r="G61" s="165" t="str">
        <f>прил1!G64</f>
        <v>нд</v>
      </c>
      <c r="H61" s="97">
        <v>0</v>
      </c>
      <c r="I61" s="97">
        <f>6.392/1.2</f>
        <v>5.3266666666666671</v>
      </c>
      <c r="J61" s="97">
        <v>2</v>
      </c>
      <c r="K61" s="95">
        <f t="shared" ref="K61" si="49">SUM(L61:O61)</f>
        <v>0</v>
      </c>
      <c r="L61" s="95">
        <v>0</v>
      </c>
      <c r="M61" s="95">
        <v>0</v>
      </c>
      <c r="N61" s="95">
        <v>0</v>
      </c>
      <c r="O61" s="95">
        <f t="shared" ref="O61" si="50">H61</f>
        <v>0</v>
      </c>
      <c r="P61" s="95">
        <f t="shared" si="47"/>
        <v>5.3266666666666671</v>
      </c>
      <c r="Q61" s="95">
        <v>0</v>
      </c>
      <c r="R61" s="95">
        <v>0</v>
      </c>
      <c r="S61" s="97">
        <v>5.3266666666666671</v>
      </c>
      <c r="T61" s="97">
        <v>0</v>
      </c>
      <c r="U61" s="95">
        <v>0</v>
      </c>
      <c r="V61" s="95">
        <v>0</v>
      </c>
      <c r="W61" s="95">
        <v>0</v>
      </c>
      <c r="X61" s="95">
        <v>0</v>
      </c>
      <c r="Y61" s="95">
        <v>0</v>
      </c>
      <c r="Z61" s="95">
        <v>0</v>
      </c>
      <c r="AA61" s="95">
        <v>0</v>
      </c>
      <c r="AB61" s="95">
        <v>0</v>
      </c>
      <c r="AC61" s="95"/>
      <c r="AD61" s="95"/>
      <c r="AE61" s="95">
        <f t="shared" ref="AE61" si="51">K61</f>
        <v>0</v>
      </c>
      <c r="AF61" s="97">
        <v>5.3266666666666671</v>
      </c>
      <c r="AG61" s="95">
        <v>0</v>
      </c>
      <c r="AH61" s="95">
        <v>0</v>
      </c>
      <c r="AI61" s="95">
        <v>0</v>
      </c>
      <c r="AJ61" s="95">
        <v>0</v>
      </c>
      <c r="AK61" s="95">
        <f t="shared" ref="AK61" si="52">AA61+AE61+AG61+AI61</f>
        <v>0</v>
      </c>
      <c r="AL61" s="95">
        <f>AF61+AH61+AJ61</f>
        <v>5.3266666666666671</v>
      </c>
      <c r="AM61" s="109" t="s">
        <v>325</v>
      </c>
    </row>
    <row r="62" spans="1:41" s="79" customFormat="1" ht="25.5" x14ac:dyDescent="0.2">
      <c r="A62" s="100" t="s">
        <v>189</v>
      </c>
      <c r="B62" s="101" t="s">
        <v>188</v>
      </c>
      <c r="C62" s="102" t="str">
        <f>прил1!C63</f>
        <v>Г</v>
      </c>
      <c r="D62" s="102" t="str">
        <f>прил1!D66</f>
        <v>нд</v>
      </c>
      <c r="E62" s="102">
        <f>прил1!E66</f>
        <v>2022</v>
      </c>
      <c r="F62" s="102">
        <f>прил1!F66</f>
        <v>2022</v>
      </c>
      <c r="G62" s="102" t="str">
        <f>прил1!G66</f>
        <v>нд</v>
      </c>
      <c r="H62" s="98">
        <f>SUM(H63:H63)</f>
        <v>23.56</v>
      </c>
      <c r="I62" s="98">
        <f>SUM(I63:I65)</f>
        <v>47.906999999999996</v>
      </c>
      <c r="J62" s="98">
        <f t="shared" ref="J62:AK62" si="53">SUM(J63)</f>
        <v>0</v>
      </c>
      <c r="K62" s="98">
        <f t="shared" si="53"/>
        <v>23.56</v>
      </c>
      <c r="L62" s="98">
        <f t="shared" si="53"/>
        <v>0</v>
      </c>
      <c r="M62" s="98">
        <f t="shared" si="53"/>
        <v>0</v>
      </c>
      <c r="N62" s="98">
        <f t="shared" si="53"/>
        <v>0</v>
      </c>
      <c r="O62" s="98">
        <f t="shared" si="53"/>
        <v>23.56</v>
      </c>
      <c r="P62" s="98">
        <f>Q62+R62+S62+T62</f>
        <v>47.906999999999996</v>
      </c>
      <c r="Q62" s="98">
        <f t="shared" si="53"/>
        <v>0</v>
      </c>
      <c r="R62" s="98">
        <f t="shared" si="53"/>
        <v>0</v>
      </c>
      <c r="S62" s="98">
        <f>SUM(S63:S65)</f>
        <v>47.906999999999996</v>
      </c>
      <c r="T62" s="98">
        <v>0</v>
      </c>
      <c r="U62" s="98">
        <f t="shared" si="53"/>
        <v>0</v>
      </c>
      <c r="V62" s="98">
        <f t="shared" si="53"/>
        <v>0</v>
      </c>
      <c r="W62" s="98">
        <f t="shared" si="53"/>
        <v>0</v>
      </c>
      <c r="X62" s="98">
        <f t="shared" si="53"/>
        <v>0</v>
      </c>
      <c r="Y62" s="98">
        <f t="shared" si="53"/>
        <v>0</v>
      </c>
      <c r="Z62" s="98">
        <f t="shared" si="53"/>
        <v>0</v>
      </c>
      <c r="AA62" s="98">
        <f t="shared" si="53"/>
        <v>0</v>
      </c>
      <c r="AB62" s="98">
        <f t="shared" si="53"/>
        <v>3.1871999999999998</v>
      </c>
      <c r="AC62" s="98">
        <f t="shared" si="53"/>
        <v>0</v>
      </c>
      <c r="AD62" s="98">
        <f t="shared" si="53"/>
        <v>0</v>
      </c>
      <c r="AE62" s="98">
        <f t="shared" si="53"/>
        <v>11.907</v>
      </c>
      <c r="AF62" s="98">
        <f>AF63+AF64+AF65</f>
        <v>2.1028333333333338</v>
      </c>
      <c r="AG62" s="98">
        <f>SUM(AG63)</f>
        <v>11.653</v>
      </c>
      <c r="AH62" s="98">
        <f>SUM(AH63:AH65)</f>
        <v>45.804166666666667</v>
      </c>
      <c r="AI62" s="98">
        <f t="shared" si="53"/>
        <v>0</v>
      </c>
      <c r="AJ62" s="98">
        <f t="shared" si="53"/>
        <v>0</v>
      </c>
      <c r="AK62" s="98">
        <f t="shared" si="53"/>
        <v>23.560000000000002</v>
      </c>
      <c r="AL62" s="98">
        <f>AL63+AL64+AL65</f>
        <v>47.906999999999996</v>
      </c>
      <c r="AM62" s="102"/>
      <c r="AO62" s="167"/>
    </row>
    <row r="63" spans="1:41" s="41" customFormat="1" ht="63.75" x14ac:dyDescent="0.2">
      <c r="A63" s="94" t="s">
        <v>260</v>
      </c>
      <c r="B63" s="109" t="str">
        <f>прил1!B64</f>
        <v>Приобретение оргтехники (2022-2023)</v>
      </c>
      <c r="C63" s="152" t="str">
        <f>прил1!C64</f>
        <v>L_17.01.0131</v>
      </c>
      <c r="D63" s="152" t="str">
        <f>прил1!D64</f>
        <v>нд</v>
      </c>
      <c r="E63" s="152">
        <f>прил1!E64</f>
        <v>2022</v>
      </c>
      <c r="F63" s="152">
        <f>прил1!F64</f>
        <v>2023</v>
      </c>
      <c r="G63" s="95" t="s">
        <v>196</v>
      </c>
      <c r="H63" s="95">
        <v>23.56</v>
      </c>
      <c r="I63" s="95">
        <f>55.882/1.2</f>
        <v>46.568333333333335</v>
      </c>
      <c r="J63" s="97">
        <v>0</v>
      </c>
      <c r="K63" s="95">
        <f t="shared" si="42"/>
        <v>23.56</v>
      </c>
      <c r="L63" s="95">
        <v>0</v>
      </c>
      <c r="M63" s="95">
        <v>0</v>
      </c>
      <c r="N63" s="95">
        <v>0</v>
      </c>
      <c r="O63" s="95">
        <v>23.56</v>
      </c>
      <c r="P63" s="95">
        <f t="shared" si="24"/>
        <v>46.568333333333335</v>
      </c>
      <c r="Q63" s="95">
        <v>0</v>
      </c>
      <c r="R63" s="95">
        <v>0</v>
      </c>
      <c r="S63" s="95">
        <v>46.568333333333335</v>
      </c>
      <c r="T63" s="95">
        <v>0</v>
      </c>
      <c r="U63" s="95">
        <v>0</v>
      </c>
      <c r="V63" s="95">
        <v>0</v>
      </c>
      <c r="W63" s="95">
        <v>0</v>
      </c>
      <c r="X63" s="95">
        <v>0</v>
      </c>
      <c r="Y63" s="95">
        <v>0</v>
      </c>
      <c r="Z63" s="95">
        <v>0</v>
      </c>
      <c r="AA63" s="95">
        <v>0</v>
      </c>
      <c r="AB63" s="95">
        <v>3.1871999999999998</v>
      </c>
      <c r="AC63" s="95"/>
      <c r="AD63" s="95"/>
      <c r="AE63" s="95">
        <v>11.907</v>
      </c>
      <c r="AF63" s="95">
        <f>1.483/1.2</f>
        <v>1.2358333333333336</v>
      </c>
      <c r="AG63" s="95">
        <v>11.653</v>
      </c>
      <c r="AH63" s="95">
        <f>54.399/1.2</f>
        <v>45.332500000000003</v>
      </c>
      <c r="AI63" s="95">
        <v>0</v>
      </c>
      <c r="AJ63" s="95">
        <v>0</v>
      </c>
      <c r="AK63" s="95">
        <f>AC63+AE63+AG63+AI63</f>
        <v>23.560000000000002</v>
      </c>
      <c r="AL63" s="97">
        <f>AF63+AH63+AJ63</f>
        <v>46.568333333333335</v>
      </c>
      <c r="AM63" s="152" t="s">
        <v>364</v>
      </c>
    </row>
    <row r="64" spans="1:41" s="41" customFormat="1" ht="89.25" x14ac:dyDescent="0.2">
      <c r="A64" s="94" t="s">
        <v>329</v>
      </c>
      <c r="B64" s="109" t="str">
        <f>прил1!B65</f>
        <v>Приобретение источников бесперебойного питания (2023)</v>
      </c>
      <c r="C64" s="165" t="str">
        <f>прил1!C65</f>
        <v>M_17.01.0170</v>
      </c>
      <c r="D64" s="165" t="str">
        <f>прил1!D65</f>
        <v>нд</v>
      </c>
      <c r="E64" s="165">
        <f>прил1!E65</f>
        <v>2023</v>
      </c>
      <c r="F64" s="165">
        <f>прил1!F65</f>
        <v>2023</v>
      </c>
      <c r="G64" s="95" t="s">
        <v>196</v>
      </c>
      <c r="H64" s="95">
        <v>0</v>
      </c>
      <c r="I64" s="95">
        <f>0.566/1.2</f>
        <v>0.47166666666666662</v>
      </c>
      <c r="J64" s="97">
        <v>0</v>
      </c>
      <c r="K64" s="95">
        <f t="shared" ref="K64" si="54">SUM(L64:O64)</f>
        <v>0</v>
      </c>
      <c r="L64" s="95">
        <v>0</v>
      </c>
      <c r="M64" s="95">
        <v>0</v>
      </c>
      <c r="N64" s="95">
        <v>0</v>
      </c>
      <c r="O64" s="95">
        <v>0</v>
      </c>
      <c r="P64" s="95">
        <f t="shared" ref="P64" si="55">T64+S64+R64+Q64</f>
        <v>0.47166666666666662</v>
      </c>
      <c r="Q64" s="95">
        <v>0</v>
      </c>
      <c r="R64" s="95">
        <v>0</v>
      </c>
      <c r="S64" s="95">
        <v>0.47166666666666662</v>
      </c>
      <c r="T64" s="95">
        <v>0</v>
      </c>
      <c r="U64" s="95">
        <v>0</v>
      </c>
      <c r="V64" s="95">
        <v>0</v>
      </c>
      <c r="W64" s="95">
        <v>0</v>
      </c>
      <c r="X64" s="95">
        <v>0</v>
      </c>
      <c r="Y64" s="95">
        <v>0</v>
      </c>
      <c r="Z64" s="95">
        <v>0</v>
      </c>
      <c r="AA64" s="95">
        <v>0</v>
      </c>
      <c r="AB64" s="95">
        <v>0</v>
      </c>
      <c r="AC64" s="95"/>
      <c r="AD64" s="95"/>
      <c r="AE64" s="95">
        <v>0</v>
      </c>
      <c r="AF64" s="95">
        <v>0</v>
      </c>
      <c r="AG64" s="95">
        <v>0</v>
      </c>
      <c r="AH64" s="95">
        <v>0.47166666666666662</v>
      </c>
      <c r="AI64" s="95">
        <v>0</v>
      </c>
      <c r="AJ64" s="95">
        <v>0</v>
      </c>
      <c r="AK64" s="95">
        <f>AC64+AE64+AG64+AI64</f>
        <v>0</v>
      </c>
      <c r="AL64" s="97">
        <f>AF64+AH64+AJ64</f>
        <v>0.47166666666666662</v>
      </c>
      <c r="AM64" s="165" t="s">
        <v>330</v>
      </c>
    </row>
    <row r="65" spans="1:41" s="41" customFormat="1" ht="89.25" x14ac:dyDescent="0.2">
      <c r="A65" s="94" t="s">
        <v>363</v>
      </c>
      <c r="B65" s="109" t="str">
        <f>прил1!B66</f>
        <v>Модернизация системы хранения данных NetApp</v>
      </c>
      <c r="C65" s="165" t="str">
        <f>прил1!C66</f>
        <v>M_17.01.0143</v>
      </c>
      <c r="D65" s="165" t="str">
        <f>прил1!D66</f>
        <v>нд</v>
      </c>
      <c r="E65" s="165">
        <f>прил1!E66</f>
        <v>2022</v>
      </c>
      <c r="F65" s="165">
        <f>прил1!F66</f>
        <v>2022</v>
      </c>
      <c r="G65" s="95" t="s">
        <v>196</v>
      </c>
      <c r="H65" s="95">
        <v>0</v>
      </c>
      <c r="I65" s="95">
        <v>0.86699999999999999</v>
      </c>
      <c r="J65" s="97">
        <v>0</v>
      </c>
      <c r="K65" s="95">
        <f t="shared" ref="K65" si="56">SUM(L65:O65)</f>
        <v>0</v>
      </c>
      <c r="L65" s="95">
        <v>0</v>
      </c>
      <c r="M65" s="95">
        <v>0</v>
      </c>
      <c r="N65" s="95">
        <v>0</v>
      </c>
      <c r="O65" s="95">
        <v>0</v>
      </c>
      <c r="P65" s="95">
        <f t="shared" ref="P65" si="57">T65+S65+R65+Q65</f>
        <v>0.86699999999999999</v>
      </c>
      <c r="Q65" s="95">
        <v>0</v>
      </c>
      <c r="R65" s="95">
        <v>0</v>
      </c>
      <c r="S65" s="95">
        <v>0.86699999999999999</v>
      </c>
      <c r="T65" s="95">
        <v>0</v>
      </c>
      <c r="U65" s="95">
        <v>0</v>
      </c>
      <c r="V65" s="95">
        <v>0</v>
      </c>
      <c r="W65" s="95">
        <v>0</v>
      </c>
      <c r="X65" s="95">
        <v>0</v>
      </c>
      <c r="Y65" s="95">
        <v>0</v>
      </c>
      <c r="Z65" s="95">
        <v>0</v>
      </c>
      <c r="AA65" s="95">
        <v>0</v>
      </c>
      <c r="AB65" s="95">
        <v>0</v>
      </c>
      <c r="AC65" s="95"/>
      <c r="AD65" s="95"/>
      <c r="AE65" s="95">
        <v>0</v>
      </c>
      <c r="AF65" s="95">
        <v>0.86699999999999999</v>
      </c>
      <c r="AG65" s="95">
        <v>0</v>
      </c>
      <c r="AH65" s="95">
        <v>0</v>
      </c>
      <c r="AI65" s="95">
        <v>0</v>
      </c>
      <c r="AJ65" s="95">
        <v>0</v>
      </c>
      <c r="AK65" s="95">
        <f>AC65+AE65+AG65+AI65</f>
        <v>0</v>
      </c>
      <c r="AL65" s="97">
        <f>AF65+AH65+AJ65</f>
        <v>0.86699999999999999</v>
      </c>
      <c r="AM65" s="165" t="s">
        <v>330</v>
      </c>
    </row>
    <row r="66" spans="1:41" s="79" customFormat="1" ht="25.5" x14ac:dyDescent="0.2">
      <c r="A66" s="100" t="s">
        <v>191</v>
      </c>
      <c r="B66" s="101" t="s">
        <v>190</v>
      </c>
      <c r="C66" s="102" t="s">
        <v>197</v>
      </c>
      <c r="D66" s="102" t="str">
        <f>прил1!D68</f>
        <v>нд</v>
      </c>
      <c r="E66" s="102" t="str">
        <f>прил1!E68</f>
        <v>нд</v>
      </c>
      <c r="F66" s="102" t="str">
        <f>прил1!F68</f>
        <v>нд</v>
      </c>
      <c r="G66" s="102" t="str">
        <f>прил1!G68</f>
        <v>нд</v>
      </c>
      <c r="H66" s="98">
        <f>H68</f>
        <v>4.8780000000000001</v>
      </c>
      <c r="I66" s="98">
        <f>I68</f>
        <v>11.819744979999999</v>
      </c>
      <c r="J66" s="98">
        <v>0</v>
      </c>
      <c r="K66" s="98">
        <f>K68</f>
        <v>4.8780000000000001</v>
      </c>
      <c r="L66" s="98">
        <v>0</v>
      </c>
      <c r="M66" s="98">
        <v>0</v>
      </c>
      <c r="N66" s="98">
        <v>0</v>
      </c>
      <c r="O66" s="98">
        <f>O68</f>
        <v>4.8780000000000001</v>
      </c>
      <c r="P66" s="98">
        <f>P68</f>
        <v>11.819744979999999</v>
      </c>
      <c r="Q66" s="98">
        <v>0</v>
      </c>
      <c r="R66" s="98">
        <v>0</v>
      </c>
      <c r="S66" s="98">
        <v>0</v>
      </c>
      <c r="T66" s="98">
        <f>T67+T68</f>
        <v>11.819744979999999</v>
      </c>
      <c r="U66" s="98">
        <v>0</v>
      </c>
      <c r="V66" s="98">
        <v>0</v>
      </c>
      <c r="W66" s="98">
        <v>0</v>
      </c>
      <c r="X66" s="98">
        <v>0</v>
      </c>
      <c r="Y66" s="98">
        <v>0</v>
      </c>
      <c r="Z66" s="98">
        <v>0</v>
      </c>
      <c r="AA66" s="98">
        <v>0</v>
      </c>
      <c r="AB66" s="98">
        <v>0</v>
      </c>
      <c r="AC66" s="98">
        <v>0</v>
      </c>
      <c r="AD66" s="98">
        <v>0</v>
      </c>
      <c r="AE66" s="98">
        <f>AE69</f>
        <v>4.8780000000000001</v>
      </c>
      <c r="AF66" s="98">
        <f>AF67+AF68</f>
        <v>3.0817449799999999</v>
      </c>
      <c r="AG66" s="98">
        <f>AG69</f>
        <v>0</v>
      </c>
      <c r="AH66" s="98">
        <f>AH67+AH68</f>
        <v>8.7379999999999995</v>
      </c>
      <c r="AI66" s="98">
        <v>0</v>
      </c>
      <c r="AJ66" s="98">
        <f>AJ67+AJ68</f>
        <v>0</v>
      </c>
      <c r="AK66" s="98">
        <f>AK69</f>
        <v>4.8780000000000001</v>
      </c>
      <c r="AL66" s="98">
        <f>AL67+AL68</f>
        <v>11.819744979999999</v>
      </c>
      <c r="AM66" s="102" t="str">
        <f>прил1!BR68</f>
        <v>нд</v>
      </c>
      <c r="AO66" s="162"/>
    </row>
    <row r="67" spans="1:41" s="79" customFormat="1" ht="25.5" x14ac:dyDescent="0.2">
      <c r="A67" s="100" t="s">
        <v>170</v>
      </c>
      <c r="B67" s="101" t="s">
        <v>171</v>
      </c>
      <c r="C67" s="102" t="str">
        <f>прил1!C68</f>
        <v>Г</v>
      </c>
      <c r="D67" s="102" t="str">
        <f>прил1!D69</f>
        <v>нд</v>
      </c>
      <c r="E67" s="102" t="str">
        <f>прил1!E69</f>
        <v>нд</v>
      </c>
      <c r="F67" s="102" t="str">
        <f>прил1!F69</f>
        <v>нд</v>
      </c>
      <c r="G67" s="102" t="str">
        <f>прил1!G69</f>
        <v>нд</v>
      </c>
      <c r="H67" s="98">
        <v>0</v>
      </c>
      <c r="I67" s="98">
        <v>0</v>
      </c>
      <c r="J67" s="98">
        <v>0</v>
      </c>
      <c r="K67" s="98">
        <v>0</v>
      </c>
      <c r="L67" s="98">
        <v>0</v>
      </c>
      <c r="M67" s="98">
        <v>0</v>
      </c>
      <c r="N67" s="98">
        <v>0</v>
      </c>
      <c r="O67" s="98">
        <v>0</v>
      </c>
      <c r="P67" s="98">
        <v>0</v>
      </c>
      <c r="Q67" s="98">
        <v>0</v>
      </c>
      <c r="R67" s="98">
        <v>0</v>
      </c>
      <c r="S67" s="98">
        <v>0</v>
      </c>
      <c r="T67" s="98">
        <v>0</v>
      </c>
      <c r="U67" s="98">
        <v>0</v>
      </c>
      <c r="V67" s="98">
        <v>0</v>
      </c>
      <c r="W67" s="98">
        <v>0</v>
      </c>
      <c r="X67" s="98">
        <v>0</v>
      </c>
      <c r="Y67" s="98">
        <v>0</v>
      </c>
      <c r="Z67" s="98">
        <v>0</v>
      </c>
      <c r="AA67" s="98">
        <v>0</v>
      </c>
      <c r="AB67" s="98">
        <v>0</v>
      </c>
      <c r="AC67" s="98">
        <v>0</v>
      </c>
      <c r="AD67" s="98">
        <v>0</v>
      </c>
      <c r="AE67" s="98">
        <v>0</v>
      </c>
      <c r="AF67" s="98">
        <v>0</v>
      </c>
      <c r="AG67" s="98">
        <v>0</v>
      </c>
      <c r="AH67" s="98">
        <v>0</v>
      </c>
      <c r="AI67" s="98">
        <v>0</v>
      </c>
      <c r="AJ67" s="98">
        <v>0</v>
      </c>
      <c r="AK67" s="98">
        <v>0</v>
      </c>
      <c r="AL67" s="98">
        <v>0</v>
      </c>
      <c r="AM67" s="102" t="str">
        <f>прил1!BR69</f>
        <v>нд</v>
      </c>
    </row>
    <row r="68" spans="1:41" s="79" customFormat="1" ht="25.5" x14ac:dyDescent="0.2">
      <c r="A68" s="100" t="s">
        <v>172</v>
      </c>
      <c r="B68" s="101" t="s">
        <v>194</v>
      </c>
      <c r="C68" s="102" t="str">
        <f>прил1!C69</f>
        <v>Г</v>
      </c>
      <c r="D68" s="102" t="str">
        <f>прил1!D73</f>
        <v>нд</v>
      </c>
      <c r="E68" s="102" t="str">
        <f>прил1!E73</f>
        <v>нд</v>
      </c>
      <c r="F68" s="102" t="str">
        <f>прил1!F73</f>
        <v>нд</v>
      </c>
      <c r="G68" s="102" t="str">
        <f>прил1!G73</f>
        <v>нд</v>
      </c>
      <c r="H68" s="98">
        <f>SUM(H69:H70)</f>
        <v>4.8780000000000001</v>
      </c>
      <c r="I68" s="98">
        <f>SUM(I69:I71)</f>
        <v>11.819744979999999</v>
      </c>
      <c r="J68" s="98">
        <v>0</v>
      </c>
      <c r="K68" s="98">
        <f>SUM(K69:K73)</f>
        <v>4.8780000000000001</v>
      </c>
      <c r="L68" s="98">
        <v>0</v>
      </c>
      <c r="M68" s="98">
        <v>0</v>
      </c>
      <c r="N68" s="98">
        <v>0</v>
      </c>
      <c r="O68" s="98">
        <f>O69+O70</f>
        <v>4.8780000000000001</v>
      </c>
      <c r="P68" s="98">
        <f>SUM(P69:P71)</f>
        <v>11.819744979999999</v>
      </c>
      <c r="Q68" s="98">
        <v>0</v>
      </c>
      <c r="R68" s="98">
        <v>0</v>
      </c>
      <c r="S68" s="98">
        <v>0</v>
      </c>
      <c r="T68" s="98">
        <f>SUM(T69:T71)</f>
        <v>11.819744979999999</v>
      </c>
      <c r="U68" s="98">
        <v>0</v>
      </c>
      <c r="V68" s="98">
        <v>0</v>
      </c>
      <c r="W68" s="98">
        <v>0</v>
      </c>
      <c r="X68" s="98">
        <v>0</v>
      </c>
      <c r="Y68" s="98">
        <v>0</v>
      </c>
      <c r="Z68" s="98">
        <v>0</v>
      </c>
      <c r="AA68" s="98">
        <v>0</v>
      </c>
      <c r="AB68" s="98">
        <v>0</v>
      </c>
      <c r="AC68" s="98">
        <v>0</v>
      </c>
      <c r="AD68" s="98">
        <v>0</v>
      </c>
      <c r="AE68" s="98">
        <v>0</v>
      </c>
      <c r="AF68" s="98">
        <f>SUM(AF69:AF71)</f>
        <v>3.0817449799999999</v>
      </c>
      <c r="AG68" s="98">
        <v>0</v>
      </c>
      <c r="AH68" s="98">
        <f>SUM(AH69:AH71)</f>
        <v>8.7379999999999995</v>
      </c>
      <c r="AI68" s="98">
        <v>0</v>
      </c>
      <c r="AJ68" s="98">
        <f>SUM(AJ69:AJ70)</f>
        <v>0</v>
      </c>
      <c r="AK68" s="98">
        <v>0</v>
      </c>
      <c r="AL68" s="98">
        <f>SUM(AL69:AL71)</f>
        <v>11.819744979999999</v>
      </c>
      <c r="AM68" s="102" t="str">
        <f>прил1!BR73</f>
        <v>нд</v>
      </c>
    </row>
    <row r="69" spans="1:41" s="41" customFormat="1" ht="27.6" customHeight="1" x14ac:dyDescent="0.2">
      <c r="A69" s="94" t="s">
        <v>261</v>
      </c>
      <c r="B69" s="109" t="str">
        <f>прил1!B70</f>
        <v>Приобретение сервисных пакетов для программного-аппаратного комплекса FortiGate</v>
      </c>
      <c r="C69" s="165" t="str">
        <f>прил1!C70</f>
        <v>L_17.01.0132</v>
      </c>
      <c r="D69" s="165" t="str">
        <f>прил1!D70</f>
        <v>нд</v>
      </c>
      <c r="E69" s="165">
        <f>прил1!E70</f>
        <v>2022</v>
      </c>
      <c r="F69" s="165">
        <f>прил1!F70</f>
        <v>2022</v>
      </c>
      <c r="G69" s="165" t="str">
        <f>прил1!G68</f>
        <v>нд</v>
      </c>
      <c r="H69" s="95">
        <v>4.8780000000000001</v>
      </c>
      <c r="I69" s="95">
        <v>0</v>
      </c>
      <c r="J69" s="97">
        <v>0</v>
      </c>
      <c r="K69" s="95">
        <f>SUM(L69:O69)</f>
        <v>4.8780000000000001</v>
      </c>
      <c r="L69" s="95">
        <v>0</v>
      </c>
      <c r="M69" s="95">
        <v>0</v>
      </c>
      <c r="N69" s="95">
        <v>0</v>
      </c>
      <c r="O69" s="95">
        <v>4.8780000000000001</v>
      </c>
      <c r="P69" s="95">
        <f t="shared" ref="P69" si="58">T69+S69+R69+Q69</f>
        <v>0</v>
      </c>
      <c r="Q69" s="95">
        <v>0</v>
      </c>
      <c r="R69" s="95">
        <v>0</v>
      </c>
      <c r="S69" s="95">
        <v>0</v>
      </c>
      <c r="T69" s="95">
        <v>0</v>
      </c>
      <c r="U69" s="95">
        <v>0</v>
      </c>
      <c r="V69" s="95">
        <v>0</v>
      </c>
      <c r="W69" s="95">
        <v>0</v>
      </c>
      <c r="X69" s="95">
        <v>0</v>
      </c>
      <c r="Y69" s="95">
        <v>0</v>
      </c>
      <c r="Z69" s="95">
        <v>0</v>
      </c>
      <c r="AA69" s="95">
        <v>0</v>
      </c>
      <c r="AB69" s="95">
        <v>0</v>
      </c>
      <c r="AC69" s="95"/>
      <c r="AD69" s="95"/>
      <c r="AE69" s="95">
        <v>4.8780000000000001</v>
      </c>
      <c r="AF69" s="95">
        <v>0</v>
      </c>
      <c r="AG69" s="95">
        <v>0</v>
      </c>
      <c r="AH69" s="95">
        <v>0</v>
      </c>
      <c r="AI69" s="95">
        <v>0</v>
      </c>
      <c r="AJ69" s="95">
        <v>0</v>
      </c>
      <c r="AK69" s="95">
        <f>AC69+AE69+AG69+AI69</f>
        <v>4.8780000000000001</v>
      </c>
      <c r="AL69" s="97">
        <f>AF69+AH69+AJ69</f>
        <v>0</v>
      </c>
      <c r="AM69" s="109" t="s">
        <v>338</v>
      </c>
    </row>
    <row r="70" spans="1:41" s="41" customFormat="1" ht="27.6" customHeight="1" x14ac:dyDescent="0.2">
      <c r="A70" s="94" t="s">
        <v>301</v>
      </c>
      <c r="B70" s="109" t="str">
        <f>прил1!B71</f>
        <v>Приобретение прав использования программы для ЭВМ «API-Casebook»</v>
      </c>
      <c r="C70" s="165" t="str">
        <f>прил1!C71</f>
        <v>М_17.01.0161</v>
      </c>
      <c r="D70" s="165" t="str">
        <f>прил1!D72</f>
        <v>нд</v>
      </c>
      <c r="E70" s="165">
        <f>прил1!E72</f>
        <v>2022</v>
      </c>
      <c r="F70" s="165">
        <f>прил1!F72</f>
        <v>2023</v>
      </c>
      <c r="G70" s="165" t="str">
        <f>прил1!G69</f>
        <v>нд</v>
      </c>
      <c r="H70" s="95">
        <v>0</v>
      </c>
      <c r="I70" s="95">
        <v>2.0917449800000001</v>
      </c>
      <c r="J70" s="97">
        <v>0</v>
      </c>
      <c r="K70" s="95">
        <f>SUM(L70:O70)</f>
        <v>0</v>
      </c>
      <c r="L70" s="95">
        <v>0</v>
      </c>
      <c r="M70" s="95">
        <v>0</v>
      </c>
      <c r="N70" s="95">
        <v>0</v>
      </c>
      <c r="O70" s="95">
        <v>0</v>
      </c>
      <c r="P70" s="95">
        <f t="shared" ref="P70" si="59">T70+S70+R70+Q70</f>
        <v>2.0917449800000001</v>
      </c>
      <c r="Q70" s="95">
        <v>0</v>
      </c>
      <c r="R70" s="95">
        <v>0</v>
      </c>
      <c r="S70" s="95">
        <v>0</v>
      </c>
      <c r="T70" s="95">
        <v>2.0917449800000001</v>
      </c>
      <c r="U70" s="95">
        <v>0</v>
      </c>
      <c r="V70" s="95">
        <v>0</v>
      </c>
      <c r="W70" s="95">
        <v>0</v>
      </c>
      <c r="X70" s="95">
        <v>0</v>
      </c>
      <c r="Y70" s="95">
        <v>0</v>
      </c>
      <c r="Z70" s="95">
        <v>0</v>
      </c>
      <c r="AA70" s="95">
        <v>0</v>
      </c>
      <c r="AB70" s="95">
        <v>0</v>
      </c>
      <c r="AC70" s="95"/>
      <c r="AD70" s="95"/>
      <c r="AE70" s="95">
        <v>0</v>
      </c>
      <c r="AF70" s="95">
        <v>2.0917449800000001</v>
      </c>
      <c r="AG70" s="95">
        <v>0</v>
      </c>
      <c r="AH70" s="95">
        <v>0</v>
      </c>
      <c r="AI70" s="95">
        <v>0</v>
      </c>
      <c r="AJ70" s="95">
        <v>0</v>
      </c>
      <c r="AK70" s="95">
        <f>AC70+AE70+AG70+AI70</f>
        <v>0</v>
      </c>
      <c r="AL70" s="97">
        <f>AF70+AH70+AJ70</f>
        <v>2.0917449800000001</v>
      </c>
      <c r="AM70" s="109" t="s">
        <v>327</v>
      </c>
    </row>
    <row r="71" spans="1:41" s="183" customFormat="1" ht="27.6" customHeight="1" x14ac:dyDescent="0.2">
      <c r="A71" s="184" t="s">
        <v>313</v>
      </c>
      <c r="B71" s="185" t="str">
        <f>прил1!B72</f>
        <v>Приобретение программно-аппаратных комплексов ViPNet Coordinator HW 1000 (2022-2023)</v>
      </c>
      <c r="C71" s="186" t="str">
        <f>прил1!C72</f>
        <v>М_17.01.0190</v>
      </c>
      <c r="D71" s="186" t="str">
        <f>прил1!D72</f>
        <v>нд</v>
      </c>
      <c r="E71" s="186">
        <f>прил1!E72</f>
        <v>2022</v>
      </c>
      <c r="F71" s="186">
        <f>прил1!F72</f>
        <v>2023</v>
      </c>
      <c r="G71" s="186" t="str">
        <f>прил1!G70</f>
        <v>нд</v>
      </c>
      <c r="H71" s="163">
        <v>0</v>
      </c>
      <c r="I71" s="163">
        <v>9.7279999999999998</v>
      </c>
      <c r="J71" s="187">
        <v>0</v>
      </c>
      <c r="K71" s="163">
        <f>SUM(L71:O71)</f>
        <v>0</v>
      </c>
      <c r="L71" s="163">
        <v>0</v>
      </c>
      <c r="M71" s="163">
        <v>0</v>
      </c>
      <c r="N71" s="163">
        <v>0</v>
      </c>
      <c r="O71" s="163">
        <v>0</v>
      </c>
      <c r="P71" s="163">
        <f t="shared" ref="P71" si="60">T71+S71+R71+Q71</f>
        <v>9.7279999999999998</v>
      </c>
      <c r="Q71" s="163">
        <v>0</v>
      </c>
      <c r="R71" s="163">
        <v>0</v>
      </c>
      <c r="S71" s="163">
        <v>0</v>
      </c>
      <c r="T71" s="163">
        <v>9.7279999999999998</v>
      </c>
      <c r="U71" s="163">
        <v>0</v>
      </c>
      <c r="V71" s="163">
        <v>0</v>
      </c>
      <c r="W71" s="163">
        <v>0</v>
      </c>
      <c r="X71" s="163">
        <v>0</v>
      </c>
      <c r="Y71" s="163">
        <v>0</v>
      </c>
      <c r="Z71" s="163">
        <v>0</v>
      </c>
      <c r="AA71" s="163">
        <v>0</v>
      </c>
      <c r="AB71" s="163">
        <v>0</v>
      </c>
      <c r="AC71" s="163"/>
      <c r="AD71" s="163"/>
      <c r="AE71" s="163">
        <v>0</v>
      </c>
      <c r="AF71" s="163">
        <v>0.99</v>
      </c>
      <c r="AG71" s="163">
        <v>0</v>
      </c>
      <c r="AH71" s="163">
        <v>8.7379999999999995</v>
      </c>
      <c r="AI71" s="163">
        <v>0</v>
      </c>
      <c r="AJ71" s="163">
        <v>0</v>
      </c>
      <c r="AK71" s="163">
        <f>AC71+AE71+AG71+AI71</f>
        <v>0</v>
      </c>
      <c r="AL71" s="187">
        <f>AF71+AH71+AJ71</f>
        <v>9.7279999999999998</v>
      </c>
      <c r="AM71" s="185" t="s">
        <v>326</v>
      </c>
    </row>
    <row r="72" spans="1:41" s="79" customFormat="1" ht="25.5" x14ac:dyDescent="0.2">
      <c r="A72" s="100" t="s">
        <v>192</v>
      </c>
      <c r="B72" s="101" t="str">
        <f>прил1!B73</f>
        <v>Покупка земельных участков для целей реализации инвестиционных проектов, всего, в том числе:</v>
      </c>
      <c r="C72" s="102" t="str">
        <f>прил1!C73</f>
        <v>Г</v>
      </c>
      <c r="D72" s="102" t="str">
        <f>прил1!D73</f>
        <v>нд</v>
      </c>
      <c r="E72" s="102" t="str">
        <f>прил1!E73</f>
        <v>нд</v>
      </c>
      <c r="F72" s="102" t="str">
        <f>прил1!F73</f>
        <v>нд</v>
      </c>
      <c r="G72" s="102" t="str">
        <f>прил1!G74</f>
        <v>нд</v>
      </c>
      <c r="H72" s="98">
        <v>0</v>
      </c>
      <c r="I72" s="98">
        <v>0</v>
      </c>
      <c r="J72" s="98">
        <v>0</v>
      </c>
      <c r="K72" s="98">
        <v>0</v>
      </c>
      <c r="L72" s="98">
        <v>0</v>
      </c>
      <c r="M72" s="98">
        <v>0</v>
      </c>
      <c r="N72" s="98">
        <v>0</v>
      </c>
      <c r="O72" s="98">
        <v>0</v>
      </c>
      <c r="P72" s="98">
        <v>0</v>
      </c>
      <c r="Q72" s="98">
        <v>0</v>
      </c>
      <c r="R72" s="98">
        <v>0</v>
      </c>
      <c r="S72" s="98">
        <v>0</v>
      </c>
      <c r="T72" s="98">
        <v>0</v>
      </c>
      <c r="U72" s="98">
        <v>0</v>
      </c>
      <c r="V72" s="98">
        <v>0</v>
      </c>
      <c r="W72" s="98">
        <v>0</v>
      </c>
      <c r="X72" s="98">
        <v>0</v>
      </c>
      <c r="Y72" s="98">
        <v>0</v>
      </c>
      <c r="Z72" s="98">
        <v>0</v>
      </c>
      <c r="AA72" s="98">
        <v>0</v>
      </c>
      <c r="AB72" s="98">
        <v>0</v>
      </c>
      <c r="AC72" s="98">
        <v>0</v>
      </c>
      <c r="AD72" s="98">
        <v>0</v>
      </c>
      <c r="AE72" s="98">
        <v>0</v>
      </c>
      <c r="AF72" s="98">
        <v>0</v>
      </c>
      <c r="AG72" s="98">
        <v>0</v>
      </c>
      <c r="AH72" s="98">
        <v>0</v>
      </c>
      <c r="AI72" s="98">
        <v>0</v>
      </c>
      <c r="AJ72" s="98">
        <v>0</v>
      </c>
      <c r="AK72" s="98">
        <v>0</v>
      </c>
      <c r="AL72" s="98">
        <v>0</v>
      </c>
      <c r="AM72" s="101" t="str">
        <f>прил1!BR74</f>
        <v>нд</v>
      </c>
    </row>
    <row r="73" spans="1:41" s="79" customFormat="1" ht="12.75" x14ac:dyDescent="0.2">
      <c r="A73" s="100" t="s">
        <v>193</v>
      </c>
      <c r="B73" s="101" t="s">
        <v>174</v>
      </c>
      <c r="C73" s="102" t="str">
        <f>прил1!C74</f>
        <v>Г</v>
      </c>
      <c r="D73" s="102" t="str">
        <f>прил1!D74</f>
        <v>нд</v>
      </c>
      <c r="E73" s="102" t="str">
        <f>прил1!E74</f>
        <v>нд</v>
      </c>
      <c r="F73" s="102" t="str">
        <f>прил1!F74</f>
        <v>нд</v>
      </c>
      <c r="G73" s="102" t="str">
        <f>прил1!G74</f>
        <v>нд</v>
      </c>
      <c r="H73" s="98">
        <v>0</v>
      </c>
      <c r="I73" s="98">
        <f>I74+I75</f>
        <v>1.0900000000000001</v>
      </c>
      <c r="J73" s="98">
        <v>0</v>
      </c>
      <c r="K73" s="98">
        <v>0</v>
      </c>
      <c r="L73" s="98">
        <v>0</v>
      </c>
      <c r="M73" s="98">
        <v>0</v>
      </c>
      <c r="N73" s="98">
        <v>0</v>
      </c>
      <c r="O73" s="98">
        <v>0</v>
      </c>
      <c r="P73" s="98">
        <f>P74+P75</f>
        <v>1.0900000000000001</v>
      </c>
      <c r="Q73" s="98">
        <v>0</v>
      </c>
      <c r="R73" s="98">
        <v>0</v>
      </c>
      <c r="S73" s="98">
        <f>S74+S75</f>
        <v>1.0900000000000001</v>
      </c>
      <c r="T73" s="98">
        <v>0</v>
      </c>
      <c r="U73" s="98">
        <v>0</v>
      </c>
      <c r="V73" s="98">
        <v>0</v>
      </c>
      <c r="W73" s="98">
        <v>0</v>
      </c>
      <c r="X73" s="98">
        <v>0</v>
      </c>
      <c r="Y73" s="98">
        <v>0</v>
      </c>
      <c r="Z73" s="98">
        <v>0</v>
      </c>
      <c r="AA73" s="98">
        <v>0</v>
      </c>
      <c r="AB73" s="98">
        <v>0</v>
      </c>
      <c r="AC73" s="98">
        <v>0</v>
      </c>
      <c r="AD73" s="98">
        <v>0</v>
      </c>
      <c r="AE73" s="98">
        <v>0</v>
      </c>
      <c r="AF73" s="98">
        <v>0</v>
      </c>
      <c r="AG73" s="98">
        <v>0</v>
      </c>
      <c r="AH73" s="98">
        <f>AH74+AH75</f>
        <v>1.0900000000000001</v>
      </c>
      <c r="AI73" s="98">
        <v>0</v>
      </c>
      <c r="AJ73" s="98">
        <v>0</v>
      </c>
      <c r="AK73" s="98">
        <v>0</v>
      </c>
      <c r="AL73" s="98">
        <f>AL74+AL75</f>
        <v>1.0900000000000001</v>
      </c>
      <c r="AM73" s="101" t="str">
        <f>прил1!BR74</f>
        <v>нд</v>
      </c>
    </row>
    <row r="74" spans="1:41" s="41" customFormat="1" ht="27.6" customHeight="1" x14ac:dyDescent="0.2">
      <c r="A74" s="94" t="s">
        <v>341</v>
      </c>
      <c r="B74" s="109" t="str">
        <f>прил1!B75</f>
        <v>Приобретение и монтаж кондиционеров в клиентских офисах (4 шт.)</v>
      </c>
      <c r="C74" s="165" t="s">
        <v>357</v>
      </c>
      <c r="D74" s="165" t="str">
        <f>прил1!D76</f>
        <v>нд</v>
      </c>
      <c r="E74" s="165">
        <f>прил1!E76</f>
        <v>2023</v>
      </c>
      <c r="F74" s="165">
        <f>прил1!F76</f>
        <v>2023</v>
      </c>
      <c r="G74" s="165" t="str">
        <f>прил1!G73</f>
        <v>нд</v>
      </c>
      <c r="H74" s="95">
        <v>0</v>
      </c>
      <c r="I74" s="95">
        <f>0.746/1.2</f>
        <v>0.6216666666666667</v>
      </c>
      <c r="J74" s="97">
        <v>0</v>
      </c>
      <c r="K74" s="95">
        <f>SUM(L74:O74)</f>
        <v>0</v>
      </c>
      <c r="L74" s="95">
        <v>0</v>
      </c>
      <c r="M74" s="95">
        <v>0</v>
      </c>
      <c r="N74" s="95">
        <v>0</v>
      </c>
      <c r="O74" s="95">
        <v>0</v>
      </c>
      <c r="P74" s="95">
        <f t="shared" ref="P74" si="61">T74+S74+R74+Q74</f>
        <v>0.6216666666666667</v>
      </c>
      <c r="Q74" s="95">
        <v>0</v>
      </c>
      <c r="R74" s="95">
        <v>0</v>
      </c>
      <c r="S74" s="95">
        <v>0.6216666666666667</v>
      </c>
      <c r="T74" s="95">
        <v>0</v>
      </c>
      <c r="U74" s="95">
        <v>0</v>
      </c>
      <c r="V74" s="95">
        <v>0</v>
      </c>
      <c r="W74" s="95">
        <v>0</v>
      </c>
      <c r="X74" s="95">
        <v>0</v>
      </c>
      <c r="Y74" s="95">
        <v>0</v>
      </c>
      <c r="Z74" s="95">
        <v>0</v>
      </c>
      <c r="AA74" s="95">
        <v>0</v>
      </c>
      <c r="AB74" s="95">
        <v>0</v>
      </c>
      <c r="AC74" s="95"/>
      <c r="AD74" s="95"/>
      <c r="AE74" s="95">
        <v>0</v>
      </c>
      <c r="AF74" s="95">
        <v>0</v>
      </c>
      <c r="AG74" s="95">
        <v>0</v>
      </c>
      <c r="AH74" s="95">
        <v>0.6216666666666667</v>
      </c>
      <c r="AI74" s="95">
        <v>0</v>
      </c>
      <c r="AJ74" s="95">
        <v>0</v>
      </c>
      <c r="AK74" s="95">
        <f>AC74+AE74+AG74+AI74</f>
        <v>0</v>
      </c>
      <c r="AL74" s="97">
        <f>AF74+AH74+AJ74</f>
        <v>0.6216666666666667</v>
      </c>
      <c r="AM74" s="109" t="s">
        <v>346</v>
      </c>
    </row>
    <row r="75" spans="1:41" s="41" customFormat="1" ht="27.6" customHeight="1" x14ac:dyDescent="0.2">
      <c r="A75" s="94" t="s">
        <v>342</v>
      </c>
      <c r="B75" s="109" t="str">
        <f>прил1!B76</f>
        <v>Приобретение и монтаж пандусов в клиентских офисах (2 шт.)</v>
      </c>
      <c r="C75" s="165" t="s">
        <v>356</v>
      </c>
      <c r="D75" s="165" t="str">
        <f>прил1!D76</f>
        <v>нд</v>
      </c>
      <c r="E75" s="165">
        <f>прил1!E76</f>
        <v>2023</v>
      </c>
      <c r="F75" s="165">
        <f>прил1!F76</f>
        <v>2023</v>
      </c>
      <c r="G75" s="165" t="str">
        <f>прил1!G74</f>
        <v>нд</v>
      </c>
      <c r="H75" s="95">
        <v>0</v>
      </c>
      <c r="I75" s="95">
        <f>0.562/1.2</f>
        <v>0.46833333333333338</v>
      </c>
      <c r="J75" s="97">
        <v>0</v>
      </c>
      <c r="K75" s="95">
        <f>SUM(L75:O75)</f>
        <v>0</v>
      </c>
      <c r="L75" s="95">
        <v>0</v>
      </c>
      <c r="M75" s="95">
        <v>0</v>
      </c>
      <c r="N75" s="95">
        <v>0</v>
      </c>
      <c r="O75" s="95">
        <v>0</v>
      </c>
      <c r="P75" s="95">
        <f t="shared" ref="P75" si="62">T75+S75+R75+Q75</f>
        <v>0.46833333333333338</v>
      </c>
      <c r="Q75" s="95">
        <v>0</v>
      </c>
      <c r="R75" s="95">
        <v>0</v>
      </c>
      <c r="S75" s="95">
        <v>0.46833333333333338</v>
      </c>
      <c r="T75" s="95">
        <v>0</v>
      </c>
      <c r="U75" s="95">
        <v>0</v>
      </c>
      <c r="V75" s="95">
        <v>0</v>
      </c>
      <c r="W75" s="95">
        <v>0</v>
      </c>
      <c r="X75" s="95">
        <v>0</v>
      </c>
      <c r="Y75" s="95">
        <v>0</v>
      </c>
      <c r="Z75" s="95">
        <v>0</v>
      </c>
      <c r="AA75" s="95">
        <v>0</v>
      </c>
      <c r="AB75" s="95">
        <v>0</v>
      </c>
      <c r="AC75" s="95"/>
      <c r="AD75" s="95"/>
      <c r="AE75" s="95">
        <v>0</v>
      </c>
      <c r="AF75" s="95">
        <v>0</v>
      </c>
      <c r="AG75" s="95">
        <v>0</v>
      </c>
      <c r="AH75" s="95">
        <v>0.46833333333333338</v>
      </c>
      <c r="AI75" s="95">
        <v>0</v>
      </c>
      <c r="AJ75" s="95">
        <v>0</v>
      </c>
      <c r="AK75" s="95">
        <f>AC75+AE75+AG75+AI75</f>
        <v>0</v>
      </c>
      <c r="AL75" s="97">
        <f>AF75+AH75+AJ75</f>
        <v>0.46833333333333338</v>
      </c>
      <c r="AM75" s="109" t="str">
        <f>прил1!BR76</f>
        <v xml:space="preserve">Целью реализации проекта является соблюдение требований обслуживания маломобильных граждан
</v>
      </c>
    </row>
    <row r="76" spans="1:41" s="41" customFormat="1" x14ac:dyDescent="0.2">
      <c r="AO76" s="142"/>
    </row>
    <row r="77" spans="1:41" s="41" customFormat="1" x14ac:dyDescent="0.2">
      <c r="B77" s="61" t="s">
        <v>202</v>
      </c>
      <c r="I77" s="41" t="str">
        <f>прил1!I79</f>
        <v>Ю.А. Баранов</v>
      </c>
      <c r="AO77" s="142"/>
    </row>
  </sheetData>
  <autoFilter ref="A18:AO73"/>
  <mergeCells count="31">
    <mergeCell ref="A13:AO13"/>
    <mergeCell ref="A7:AO7"/>
    <mergeCell ref="A8:AO8"/>
    <mergeCell ref="A10:AO10"/>
    <mergeCell ref="A5:AO5"/>
    <mergeCell ref="R11:W11"/>
    <mergeCell ref="Q12:AA12"/>
    <mergeCell ref="AM15:AM17"/>
    <mergeCell ref="K16:O16"/>
    <mergeCell ref="P16:T16"/>
    <mergeCell ref="U16:V16"/>
    <mergeCell ref="W16:X16"/>
    <mergeCell ref="Y16:Z16"/>
    <mergeCell ref="AC16:AD16"/>
    <mergeCell ref="AE16:AF16"/>
    <mergeCell ref="AK16:AK17"/>
    <mergeCell ref="AL16:AL17"/>
    <mergeCell ref="F15:G16"/>
    <mergeCell ref="AG16:AH16"/>
    <mergeCell ref="AI16:AJ16"/>
    <mergeCell ref="AE15:AJ15"/>
    <mergeCell ref="A15:A17"/>
    <mergeCell ref="B15:B17"/>
    <mergeCell ref="C15:C17"/>
    <mergeCell ref="D15:D17"/>
    <mergeCell ref="E15:E17"/>
    <mergeCell ref="H15:I16"/>
    <mergeCell ref="J15:J17"/>
    <mergeCell ref="K15:T15"/>
    <mergeCell ref="U15:Z15"/>
    <mergeCell ref="AA15:AB16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1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A141"/>
  <sheetViews>
    <sheetView tabSelected="1" topLeftCell="F1" zoomScale="70" zoomScaleNormal="70" zoomScaleSheetLayoutView="90" workbookViewId="0">
      <selection activeCell="X45" sqref="X45"/>
    </sheetView>
  </sheetViews>
  <sheetFormatPr defaultColWidth="9.140625" defaultRowHeight="15" x14ac:dyDescent="0.25"/>
  <cols>
    <col min="1" max="1" width="17.5703125" style="8" customWidth="1"/>
    <col min="2" max="2" width="54.85546875" style="8" customWidth="1"/>
    <col min="3" max="3" width="20" style="8" customWidth="1"/>
    <col min="4" max="4" width="9.140625" style="61"/>
    <col min="5" max="5" width="15" style="8" customWidth="1"/>
    <col min="6" max="6" width="17" style="8" customWidth="1"/>
    <col min="7" max="7" width="11.42578125" style="8" customWidth="1"/>
    <col min="8" max="10" width="9.140625" style="8"/>
    <col min="11" max="11" width="9.140625" style="21"/>
    <col min="12" max="12" width="16.5703125" style="8" customWidth="1"/>
    <col min="13" max="16" width="9.140625" style="8"/>
    <col min="17" max="17" width="9.140625" style="21"/>
    <col min="18" max="18" width="17.5703125" style="1" customWidth="1"/>
    <col min="19" max="22" width="9.140625" style="1"/>
    <col min="23" max="23" width="9.140625" style="23"/>
    <col min="24" max="24" width="17.5703125" style="1" customWidth="1"/>
    <col min="25" max="25" width="11.5703125" style="1" bestFit="1" customWidth="1"/>
    <col min="26" max="28" width="9.140625" style="1"/>
    <col min="29" max="29" width="9.140625" style="23"/>
    <col min="30" max="30" width="17.5703125" style="1" customWidth="1"/>
    <col min="31" max="34" width="9.140625" style="1"/>
    <col min="35" max="35" width="9.140625" style="23"/>
    <col min="36" max="36" width="17.5703125" style="1" customWidth="1"/>
    <col min="37" max="40" width="9.140625" style="1"/>
    <col min="41" max="41" width="9.140625" style="23"/>
    <col min="42" max="42" width="17.5703125" style="1" hidden="1" customWidth="1"/>
    <col min="43" max="43" width="0" style="1" hidden="1" customWidth="1"/>
    <col min="44" max="46" width="0" style="8" hidden="1" customWidth="1"/>
    <col min="47" max="47" width="0" style="21" hidden="1" customWidth="1"/>
    <col min="48" max="48" width="17.5703125" style="1" hidden="1" customWidth="1"/>
    <col min="49" max="52" width="0" style="8" hidden="1" customWidth="1"/>
    <col min="53" max="53" width="0" style="23" hidden="1" customWidth="1"/>
    <col min="54" max="59" width="9.140625" style="21"/>
    <col min="60" max="60" width="9.140625" style="23"/>
    <col min="61" max="65" width="9.140625" style="21"/>
    <col min="66" max="66" width="27.7109375" style="8" customWidth="1"/>
    <col min="67" max="79" width="8.85546875" customWidth="1"/>
    <col min="80" max="16384" width="9.140625" style="8"/>
  </cols>
  <sheetData>
    <row r="1" spans="1:79" x14ac:dyDescent="0.25">
      <c r="BN1" s="9" t="s">
        <v>231</v>
      </c>
    </row>
    <row r="2" spans="1:79" x14ac:dyDescent="0.25">
      <c r="A2" s="10"/>
      <c r="BN2" s="33" t="s">
        <v>20</v>
      </c>
    </row>
    <row r="3" spans="1:79" x14ac:dyDescent="0.25">
      <c r="A3" s="10"/>
      <c r="BN3" s="33" t="s">
        <v>21</v>
      </c>
    </row>
    <row r="4" spans="1:79" x14ac:dyDescent="0.25">
      <c r="A4" s="10"/>
      <c r="BN4" s="33"/>
    </row>
    <row r="5" spans="1:79" x14ac:dyDescent="0.25">
      <c r="A5" s="11" t="s">
        <v>129</v>
      </c>
      <c r="B5" s="11"/>
      <c r="C5" s="11"/>
      <c r="D5" s="76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</row>
    <row r="7" spans="1:79" x14ac:dyDescent="0.25">
      <c r="A7" s="11" t="str">
        <f>прил2!A7</f>
        <v>Инвестиционная программа     Общество с ограниченной ответственностью "Омская энергосбытовая компания" в границах Омской области</v>
      </c>
      <c r="B7" s="11"/>
      <c r="C7" s="11"/>
      <c r="D7" s="76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</row>
    <row r="8" spans="1:79" x14ac:dyDescent="0.25">
      <c r="A8" s="11" t="s">
        <v>72</v>
      </c>
      <c r="B8" s="11"/>
      <c r="C8" s="11"/>
      <c r="D8" s="76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</row>
    <row r="9" spans="1:79" x14ac:dyDescent="0.25">
      <c r="A9" s="11"/>
      <c r="B9" s="11"/>
      <c r="C9" s="11"/>
      <c r="D9" s="76"/>
      <c r="E9" s="11"/>
      <c r="F9" s="11"/>
      <c r="G9" s="11"/>
      <c r="H9" s="11"/>
      <c r="I9" s="11"/>
      <c r="J9" s="11"/>
      <c r="K9" s="22"/>
      <c r="L9" s="11"/>
      <c r="M9" s="11"/>
      <c r="N9" s="11"/>
      <c r="O9" s="11"/>
      <c r="P9" s="11"/>
      <c r="Q9" s="22"/>
      <c r="R9" s="4"/>
      <c r="S9" s="4"/>
      <c r="T9" s="4"/>
      <c r="U9" s="4"/>
      <c r="V9" s="4"/>
      <c r="W9" s="45"/>
      <c r="X9" s="4"/>
      <c r="Y9" s="4"/>
      <c r="Z9" s="4"/>
      <c r="AA9" s="4"/>
      <c r="AB9" s="4"/>
      <c r="AC9" s="45"/>
      <c r="AD9" s="4"/>
      <c r="AE9" s="4"/>
      <c r="AF9" s="4"/>
      <c r="AG9" s="4"/>
      <c r="AH9" s="4"/>
      <c r="AI9" s="45"/>
      <c r="AJ9" s="4"/>
      <c r="AK9" s="4"/>
    </row>
    <row r="10" spans="1:79" x14ac:dyDescent="0.25">
      <c r="A10" s="124"/>
      <c r="B10" s="11"/>
      <c r="C10" s="11"/>
      <c r="D10" s="76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</row>
    <row r="11" spans="1:79" x14ac:dyDescent="0.25">
      <c r="A11" s="247" t="s">
        <v>315</v>
      </c>
      <c r="B11" s="247"/>
      <c r="C11" s="11"/>
      <c r="D11" s="76"/>
      <c r="E11" s="11"/>
      <c r="F11" s="11"/>
      <c r="G11" s="11"/>
      <c r="H11" s="11"/>
      <c r="I11" s="11"/>
      <c r="J11" s="11"/>
      <c r="K11" s="22"/>
      <c r="L11" s="11"/>
      <c r="M11" s="11"/>
      <c r="N11" s="11"/>
      <c r="O11" s="11"/>
      <c r="P11" s="11"/>
      <c r="Q11" s="22"/>
      <c r="R11" s="4"/>
      <c r="S11" s="4"/>
      <c r="T11" s="4"/>
      <c r="U11" s="4"/>
      <c r="V11" s="4"/>
      <c r="W11" s="45"/>
      <c r="X11" s="4"/>
      <c r="Y11" s="4"/>
      <c r="Z11" s="4"/>
      <c r="AA11" s="4"/>
      <c r="AB11" s="4"/>
      <c r="AC11" s="45"/>
      <c r="AD11" s="4"/>
      <c r="AE11" s="4"/>
      <c r="AF11" s="4"/>
      <c r="AG11" s="4"/>
      <c r="AH11" s="4"/>
      <c r="AI11" s="45"/>
      <c r="AJ11" s="4"/>
      <c r="AK11" s="4"/>
    </row>
    <row r="12" spans="1:79" x14ac:dyDescent="0.25">
      <c r="A12" s="11"/>
      <c r="B12" s="11"/>
      <c r="C12" s="11"/>
      <c r="D12" s="76"/>
      <c r="E12" s="53"/>
      <c r="F12" s="11"/>
      <c r="G12" s="11"/>
      <c r="H12" s="11"/>
      <c r="I12" s="11"/>
      <c r="J12" s="11"/>
      <c r="K12" s="22"/>
      <c r="L12" s="11"/>
      <c r="M12" s="11"/>
      <c r="N12" s="11"/>
      <c r="O12" s="11"/>
      <c r="P12" s="11"/>
      <c r="Q12" s="11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L12" s="4"/>
      <c r="AM12" s="4"/>
      <c r="AN12" s="4"/>
      <c r="AO12" s="4"/>
      <c r="AP12" s="4"/>
      <c r="AQ12" s="4"/>
      <c r="AR12" s="11"/>
      <c r="AS12" s="11"/>
      <c r="AT12" s="11"/>
      <c r="AU12" s="11"/>
      <c r="AV12" s="4"/>
      <c r="AW12" s="11"/>
      <c r="AX12" s="11"/>
      <c r="AY12" s="11"/>
      <c r="AZ12" s="11"/>
      <c r="BA12" s="4"/>
      <c r="BB12" s="53"/>
      <c r="BC12" s="11"/>
      <c r="BD12" s="11"/>
      <c r="BE12" s="11"/>
      <c r="BF12" s="11"/>
      <c r="BG12" s="11"/>
      <c r="BH12" s="57"/>
      <c r="BI12" s="11"/>
      <c r="BJ12" s="11"/>
      <c r="BK12" s="11"/>
      <c r="BL12" s="11"/>
      <c r="BM12" s="11"/>
      <c r="BN12" s="11"/>
    </row>
    <row r="13" spans="1:79" ht="36.75" customHeight="1" x14ac:dyDescent="0.25">
      <c r="A13" s="248" t="s">
        <v>322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53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54">
        <f>AD21+AE21</f>
        <v>456.137</v>
      </c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</row>
    <row r="14" spans="1:79" x14ac:dyDescent="0.25">
      <c r="D14" s="155"/>
      <c r="L14" s="156">
        <f>L21+M21</f>
        <v>92.540455590000008</v>
      </c>
      <c r="X14" s="170">
        <f>X21+Y21</f>
        <v>241.94995831333333</v>
      </c>
      <c r="AJ14" s="170">
        <f>AJ21+AK21</f>
        <v>1525.9728833333334</v>
      </c>
      <c r="AK14" s="171">
        <f>X14+AJ14</f>
        <v>1767.9228416466667</v>
      </c>
      <c r="AV14" s="114">
        <f>AV21+AW21</f>
        <v>0</v>
      </c>
      <c r="BH14" s="170">
        <f>BH21+BI21</f>
        <v>1767.9228416466667</v>
      </c>
      <c r="BI14" s="21">
        <v>1758.1028456466668</v>
      </c>
      <c r="BJ14" s="21">
        <f>BI14-BH14</f>
        <v>-9.8199959999999464</v>
      </c>
    </row>
    <row r="15" spans="1:79" ht="19.5" customHeight="1" x14ac:dyDescent="0.25">
      <c r="A15" s="243" t="s">
        <v>0</v>
      </c>
      <c r="B15" s="243" t="s">
        <v>1</v>
      </c>
      <c r="C15" s="243" t="s">
        <v>2</v>
      </c>
      <c r="D15" s="243" t="s">
        <v>73</v>
      </c>
      <c r="E15" s="243"/>
      <c r="F15" s="220" t="s">
        <v>317</v>
      </c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1" t="s">
        <v>74</v>
      </c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3"/>
      <c r="BN15" s="243" t="s">
        <v>23</v>
      </c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</row>
    <row r="16" spans="1:79" ht="19.5" customHeight="1" x14ac:dyDescent="0.25">
      <c r="A16" s="243"/>
      <c r="B16" s="243"/>
      <c r="C16" s="243"/>
      <c r="D16" s="243"/>
      <c r="E16" s="243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44" t="s">
        <v>213</v>
      </c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 t="s">
        <v>235</v>
      </c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21" t="s">
        <v>314</v>
      </c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3"/>
      <c r="BB16" s="220" t="s">
        <v>80</v>
      </c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43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</row>
    <row r="17" spans="1:79" ht="19.5" customHeight="1" x14ac:dyDescent="0.25">
      <c r="A17" s="243"/>
      <c r="B17" s="243"/>
      <c r="C17" s="243"/>
      <c r="D17" s="243"/>
      <c r="E17" s="243"/>
      <c r="F17" s="243" t="s">
        <v>9</v>
      </c>
      <c r="G17" s="243"/>
      <c r="H17" s="243"/>
      <c r="I17" s="243"/>
      <c r="J17" s="243"/>
      <c r="K17" s="243"/>
      <c r="L17" s="243" t="s">
        <v>205</v>
      </c>
      <c r="M17" s="243"/>
      <c r="N17" s="243"/>
      <c r="O17" s="243"/>
      <c r="P17" s="243"/>
      <c r="Q17" s="243"/>
      <c r="R17" s="245" t="s">
        <v>9</v>
      </c>
      <c r="S17" s="246"/>
      <c r="T17" s="246"/>
      <c r="U17" s="246"/>
      <c r="V17" s="246"/>
      <c r="W17" s="246"/>
      <c r="X17" s="246" t="s">
        <v>10</v>
      </c>
      <c r="Y17" s="246"/>
      <c r="Z17" s="246"/>
      <c r="AA17" s="246"/>
      <c r="AB17" s="246"/>
      <c r="AC17" s="246"/>
      <c r="AD17" s="246" t="s">
        <v>9</v>
      </c>
      <c r="AE17" s="246"/>
      <c r="AF17" s="246"/>
      <c r="AG17" s="246"/>
      <c r="AH17" s="246"/>
      <c r="AI17" s="246"/>
      <c r="AJ17" s="246" t="s">
        <v>10</v>
      </c>
      <c r="AK17" s="246"/>
      <c r="AL17" s="246"/>
      <c r="AM17" s="246"/>
      <c r="AN17" s="246"/>
      <c r="AO17" s="246"/>
      <c r="AP17" s="243" t="s">
        <v>9</v>
      </c>
      <c r="AQ17" s="243"/>
      <c r="AR17" s="243"/>
      <c r="AS17" s="243"/>
      <c r="AT17" s="243"/>
      <c r="AU17" s="243"/>
      <c r="AV17" s="243" t="s">
        <v>10</v>
      </c>
      <c r="AW17" s="243"/>
      <c r="AX17" s="243"/>
      <c r="AY17" s="243"/>
      <c r="AZ17" s="243"/>
      <c r="BA17" s="243"/>
      <c r="BB17" s="243" t="s">
        <v>9</v>
      </c>
      <c r="BC17" s="243"/>
      <c r="BD17" s="243"/>
      <c r="BE17" s="243"/>
      <c r="BF17" s="243"/>
      <c r="BG17" s="243"/>
      <c r="BH17" s="243" t="s">
        <v>10</v>
      </c>
      <c r="BI17" s="243"/>
      <c r="BJ17" s="243"/>
      <c r="BK17" s="243"/>
      <c r="BL17" s="243"/>
      <c r="BM17" s="243"/>
      <c r="BN17" s="243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</row>
    <row r="18" spans="1:79" ht="19.5" customHeight="1" x14ac:dyDescent="0.25">
      <c r="A18" s="243"/>
      <c r="B18" s="243"/>
      <c r="C18" s="243"/>
      <c r="D18" s="220" t="s">
        <v>9</v>
      </c>
      <c r="E18" s="243" t="s">
        <v>10</v>
      </c>
      <c r="F18" s="7" t="s">
        <v>75</v>
      </c>
      <c r="G18" s="243" t="s">
        <v>76</v>
      </c>
      <c r="H18" s="243"/>
      <c r="I18" s="243"/>
      <c r="J18" s="243"/>
      <c r="K18" s="243"/>
      <c r="L18" s="7" t="s">
        <v>75</v>
      </c>
      <c r="M18" s="243" t="s">
        <v>76</v>
      </c>
      <c r="N18" s="243"/>
      <c r="O18" s="243"/>
      <c r="P18" s="243"/>
      <c r="Q18" s="243"/>
      <c r="R18" s="47" t="s">
        <v>75</v>
      </c>
      <c r="S18" s="246" t="s">
        <v>76</v>
      </c>
      <c r="T18" s="246"/>
      <c r="U18" s="246"/>
      <c r="V18" s="246"/>
      <c r="W18" s="246"/>
      <c r="X18" s="44" t="s">
        <v>75</v>
      </c>
      <c r="Y18" s="246" t="s">
        <v>76</v>
      </c>
      <c r="Z18" s="246"/>
      <c r="AA18" s="246"/>
      <c r="AB18" s="246"/>
      <c r="AC18" s="246"/>
      <c r="AD18" s="47" t="s">
        <v>75</v>
      </c>
      <c r="AE18" s="246" t="s">
        <v>76</v>
      </c>
      <c r="AF18" s="246"/>
      <c r="AG18" s="246"/>
      <c r="AH18" s="246"/>
      <c r="AI18" s="246"/>
      <c r="AJ18" s="44" t="s">
        <v>75</v>
      </c>
      <c r="AK18" s="246" t="s">
        <v>76</v>
      </c>
      <c r="AL18" s="246"/>
      <c r="AM18" s="246"/>
      <c r="AN18" s="246"/>
      <c r="AO18" s="246"/>
      <c r="AP18" s="47" t="s">
        <v>75</v>
      </c>
      <c r="AQ18" s="243" t="s">
        <v>76</v>
      </c>
      <c r="AR18" s="243"/>
      <c r="AS18" s="243"/>
      <c r="AT18" s="243"/>
      <c r="AU18" s="243"/>
      <c r="AV18" s="47" t="s">
        <v>75</v>
      </c>
      <c r="AW18" s="243" t="s">
        <v>76</v>
      </c>
      <c r="AX18" s="243"/>
      <c r="AY18" s="243"/>
      <c r="AZ18" s="243"/>
      <c r="BA18" s="243"/>
      <c r="BB18" s="7" t="s">
        <v>75</v>
      </c>
      <c r="BC18" s="243" t="s">
        <v>76</v>
      </c>
      <c r="BD18" s="243"/>
      <c r="BE18" s="243"/>
      <c r="BF18" s="243"/>
      <c r="BG18" s="243"/>
      <c r="BH18" s="47" t="s">
        <v>75</v>
      </c>
      <c r="BI18" s="243" t="s">
        <v>76</v>
      </c>
      <c r="BJ18" s="243"/>
      <c r="BK18" s="243"/>
      <c r="BL18" s="243"/>
      <c r="BM18" s="243"/>
      <c r="BN18" s="243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</row>
    <row r="19" spans="1:79" ht="33.75" customHeight="1" x14ac:dyDescent="0.25">
      <c r="A19" s="243"/>
      <c r="B19" s="243"/>
      <c r="C19" s="243"/>
      <c r="D19" s="220"/>
      <c r="E19" s="243"/>
      <c r="F19" s="7" t="s">
        <v>77</v>
      </c>
      <c r="G19" s="7" t="s">
        <v>77</v>
      </c>
      <c r="H19" s="7" t="s">
        <v>78</v>
      </c>
      <c r="I19" s="7" t="s">
        <v>79</v>
      </c>
      <c r="J19" s="7" t="s">
        <v>206</v>
      </c>
      <c r="K19" s="48" t="s">
        <v>230</v>
      </c>
      <c r="L19" s="7" t="s">
        <v>77</v>
      </c>
      <c r="M19" s="7" t="s">
        <v>77</v>
      </c>
      <c r="N19" s="7" t="s">
        <v>78</v>
      </c>
      <c r="O19" s="7" t="s">
        <v>79</v>
      </c>
      <c r="P19" s="7" t="s">
        <v>206</v>
      </c>
      <c r="Q19" s="12" t="s">
        <v>230</v>
      </c>
      <c r="R19" s="47" t="s">
        <v>77</v>
      </c>
      <c r="S19" s="47" t="s">
        <v>77</v>
      </c>
      <c r="T19" s="44" t="s">
        <v>78</v>
      </c>
      <c r="U19" s="44" t="s">
        <v>79</v>
      </c>
      <c r="V19" s="44" t="s">
        <v>206</v>
      </c>
      <c r="W19" s="13" t="s">
        <v>230</v>
      </c>
      <c r="X19" s="44" t="s">
        <v>77</v>
      </c>
      <c r="Y19" s="44" t="s">
        <v>77</v>
      </c>
      <c r="Z19" s="44" t="s">
        <v>78</v>
      </c>
      <c r="AA19" s="44" t="s">
        <v>79</v>
      </c>
      <c r="AB19" s="44" t="s">
        <v>206</v>
      </c>
      <c r="AC19" s="13" t="s">
        <v>230</v>
      </c>
      <c r="AD19" s="47" t="s">
        <v>77</v>
      </c>
      <c r="AE19" s="47" t="s">
        <v>77</v>
      </c>
      <c r="AF19" s="44" t="s">
        <v>78</v>
      </c>
      <c r="AG19" s="44" t="s">
        <v>79</v>
      </c>
      <c r="AH19" s="44" t="s">
        <v>206</v>
      </c>
      <c r="AI19" s="13" t="s">
        <v>230</v>
      </c>
      <c r="AJ19" s="44" t="s">
        <v>77</v>
      </c>
      <c r="AK19" s="44" t="s">
        <v>77</v>
      </c>
      <c r="AL19" s="44" t="s">
        <v>78</v>
      </c>
      <c r="AM19" s="44" t="s">
        <v>79</v>
      </c>
      <c r="AN19" s="44" t="s">
        <v>206</v>
      </c>
      <c r="AO19" s="13" t="s">
        <v>230</v>
      </c>
      <c r="AP19" s="47" t="s">
        <v>77</v>
      </c>
      <c r="AQ19" s="47" t="s">
        <v>77</v>
      </c>
      <c r="AR19" s="24" t="s">
        <v>78</v>
      </c>
      <c r="AS19" s="24" t="s">
        <v>79</v>
      </c>
      <c r="AT19" s="24" t="s">
        <v>206</v>
      </c>
      <c r="AU19" s="25" t="s">
        <v>230</v>
      </c>
      <c r="AV19" s="47" t="s">
        <v>77</v>
      </c>
      <c r="AW19" s="24" t="s">
        <v>77</v>
      </c>
      <c r="AX19" s="24" t="s">
        <v>78</v>
      </c>
      <c r="AY19" s="24" t="s">
        <v>79</v>
      </c>
      <c r="AZ19" s="24" t="s">
        <v>206</v>
      </c>
      <c r="BA19" s="13" t="s">
        <v>230</v>
      </c>
      <c r="BB19" s="7" t="s">
        <v>77</v>
      </c>
      <c r="BC19" s="7" t="s">
        <v>77</v>
      </c>
      <c r="BD19" s="7" t="s">
        <v>78</v>
      </c>
      <c r="BE19" s="7" t="s">
        <v>79</v>
      </c>
      <c r="BF19" s="7" t="s">
        <v>206</v>
      </c>
      <c r="BG19" s="27" t="s">
        <v>230</v>
      </c>
      <c r="BH19" s="47" t="s">
        <v>77</v>
      </c>
      <c r="BI19" s="7" t="s">
        <v>77</v>
      </c>
      <c r="BJ19" s="7" t="s">
        <v>78</v>
      </c>
      <c r="BK19" s="7" t="s">
        <v>79</v>
      </c>
      <c r="BL19" s="7" t="s">
        <v>206</v>
      </c>
      <c r="BM19" s="27" t="s">
        <v>230</v>
      </c>
      <c r="BN19" s="243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</row>
    <row r="20" spans="1:79" x14ac:dyDescent="0.25">
      <c r="A20" s="7">
        <v>1</v>
      </c>
      <c r="B20" s="7">
        <v>2</v>
      </c>
      <c r="C20" s="7">
        <v>3</v>
      </c>
      <c r="D20" s="150">
        <v>4</v>
      </c>
      <c r="E20" s="7">
        <v>5</v>
      </c>
      <c r="F20" s="6" t="s">
        <v>81</v>
      </c>
      <c r="G20" s="6" t="s">
        <v>82</v>
      </c>
      <c r="H20" s="6" t="s">
        <v>83</v>
      </c>
      <c r="I20" s="6" t="s">
        <v>84</v>
      </c>
      <c r="J20" s="6" t="s">
        <v>85</v>
      </c>
      <c r="K20" s="48" t="s">
        <v>86</v>
      </c>
      <c r="L20" s="6" t="s">
        <v>87</v>
      </c>
      <c r="M20" s="6" t="s">
        <v>88</v>
      </c>
      <c r="N20" s="6" t="s">
        <v>89</v>
      </c>
      <c r="O20" s="6" t="s">
        <v>90</v>
      </c>
      <c r="P20" s="6" t="s">
        <v>91</v>
      </c>
      <c r="Q20" s="12" t="s">
        <v>92</v>
      </c>
      <c r="R20" s="5" t="s">
        <v>93</v>
      </c>
      <c r="S20" s="5" t="s">
        <v>94</v>
      </c>
      <c r="T20" s="5" t="s">
        <v>95</v>
      </c>
      <c r="U20" s="5" t="s">
        <v>96</v>
      </c>
      <c r="V20" s="5" t="s">
        <v>97</v>
      </c>
      <c r="W20" s="13" t="s">
        <v>98</v>
      </c>
      <c r="X20" s="5" t="s">
        <v>99</v>
      </c>
      <c r="Y20" s="5" t="s">
        <v>100</v>
      </c>
      <c r="Z20" s="5" t="s">
        <v>101</v>
      </c>
      <c r="AA20" s="5" t="s">
        <v>102</v>
      </c>
      <c r="AB20" s="5" t="s">
        <v>103</v>
      </c>
      <c r="AC20" s="13" t="s">
        <v>104</v>
      </c>
      <c r="AD20" s="5" t="s">
        <v>105</v>
      </c>
      <c r="AE20" s="5" t="s">
        <v>106</v>
      </c>
      <c r="AF20" s="5" t="s">
        <v>107</v>
      </c>
      <c r="AG20" s="5" t="s">
        <v>108</v>
      </c>
      <c r="AH20" s="5" t="s">
        <v>109</v>
      </c>
      <c r="AI20" s="13" t="s">
        <v>110</v>
      </c>
      <c r="AJ20" s="5" t="s">
        <v>111</v>
      </c>
      <c r="AK20" s="5" t="s">
        <v>112</v>
      </c>
      <c r="AL20" s="5" t="s">
        <v>113</v>
      </c>
      <c r="AM20" s="5" t="s">
        <v>114</v>
      </c>
      <c r="AN20" s="5" t="s">
        <v>115</v>
      </c>
      <c r="AO20" s="13" t="s">
        <v>116</v>
      </c>
      <c r="AP20" s="35" t="s">
        <v>214</v>
      </c>
      <c r="AQ20" s="35" t="s">
        <v>215</v>
      </c>
      <c r="AR20" s="26" t="s">
        <v>216</v>
      </c>
      <c r="AS20" s="26" t="s">
        <v>217</v>
      </c>
      <c r="AT20" s="26" t="s">
        <v>218</v>
      </c>
      <c r="AU20" s="26" t="s">
        <v>219</v>
      </c>
      <c r="AV20" s="35" t="s">
        <v>220</v>
      </c>
      <c r="AW20" s="26" t="s">
        <v>221</v>
      </c>
      <c r="AX20" s="26" t="s">
        <v>222</v>
      </c>
      <c r="AY20" s="26" t="s">
        <v>223</v>
      </c>
      <c r="AZ20" s="26" t="s">
        <v>224</v>
      </c>
      <c r="BA20" s="35" t="s">
        <v>225</v>
      </c>
      <c r="BB20" s="6" t="s">
        <v>117</v>
      </c>
      <c r="BC20" s="6" t="s">
        <v>118</v>
      </c>
      <c r="BD20" s="6" t="s">
        <v>119</v>
      </c>
      <c r="BE20" s="6" t="s">
        <v>120</v>
      </c>
      <c r="BF20" s="6" t="s">
        <v>121</v>
      </c>
      <c r="BG20" s="12" t="s">
        <v>122</v>
      </c>
      <c r="BH20" s="5" t="s">
        <v>123</v>
      </c>
      <c r="BI20" s="6" t="s">
        <v>124</v>
      </c>
      <c r="BJ20" s="6" t="s">
        <v>125</v>
      </c>
      <c r="BK20" s="6" t="s">
        <v>126</v>
      </c>
      <c r="BL20" s="6" t="s">
        <v>127</v>
      </c>
      <c r="BM20" s="12" t="s">
        <v>128</v>
      </c>
      <c r="BN20" s="7">
        <v>9</v>
      </c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</row>
    <row r="21" spans="1:79" s="41" customFormat="1" ht="36" customHeight="1" x14ac:dyDescent="0.2">
      <c r="A21" s="36">
        <v>0</v>
      </c>
      <c r="B21" s="153" t="s">
        <v>141</v>
      </c>
      <c r="C21" s="153" t="str">
        <f>прил1!C20</f>
        <v>Г</v>
      </c>
      <c r="D21" s="63">
        <f>D27</f>
        <v>1150.2829999999999</v>
      </c>
      <c r="E21" s="169">
        <f t="shared" ref="E21:BA21" si="0">E27</f>
        <v>1767.9228416466667</v>
      </c>
      <c r="F21" s="63">
        <f t="shared" si="0"/>
        <v>19.637</v>
      </c>
      <c r="G21" s="63">
        <f t="shared" si="0"/>
        <v>4.5350000000000001</v>
      </c>
      <c r="H21" s="63" t="str">
        <f t="shared" si="0"/>
        <v>нд</v>
      </c>
      <c r="I21" s="63" t="str">
        <f t="shared" si="0"/>
        <v>нд</v>
      </c>
      <c r="J21" s="63" t="str">
        <f t="shared" si="0"/>
        <v>нд</v>
      </c>
      <c r="K21" s="80">
        <f t="shared" si="0"/>
        <v>0</v>
      </c>
      <c r="L21" s="63">
        <f t="shared" si="0"/>
        <v>20.089100500000001</v>
      </c>
      <c r="M21" s="63">
        <f t="shared" si="0"/>
        <v>72.451355090000007</v>
      </c>
      <c r="N21" s="63" t="str">
        <f t="shared" si="0"/>
        <v>нд</v>
      </c>
      <c r="O21" s="63" t="str">
        <f t="shared" si="0"/>
        <v>нд</v>
      </c>
      <c r="P21" s="63" t="str">
        <f t="shared" si="0"/>
        <v>нд</v>
      </c>
      <c r="Q21" s="80">
        <f t="shared" si="0"/>
        <v>27125</v>
      </c>
      <c r="R21" s="63">
        <f t="shared" si="0"/>
        <v>15.375</v>
      </c>
      <c r="S21" s="63">
        <f t="shared" si="0"/>
        <v>654.59900000000005</v>
      </c>
      <c r="T21" s="63" t="str">
        <f t="shared" si="0"/>
        <v>нд</v>
      </c>
      <c r="U21" s="63" t="str">
        <f t="shared" si="0"/>
        <v>нд</v>
      </c>
      <c r="V21" s="63" t="str">
        <f t="shared" si="0"/>
        <v>нд</v>
      </c>
      <c r="W21" s="80">
        <f t="shared" si="0"/>
        <v>55417</v>
      </c>
      <c r="X21" s="169">
        <f t="shared" si="0"/>
        <v>27.277958313333333</v>
      </c>
      <c r="Y21" s="169">
        <f t="shared" si="0"/>
        <v>214.672</v>
      </c>
      <c r="Z21" s="63" t="str">
        <f t="shared" si="0"/>
        <v>нд</v>
      </c>
      <c r="AA21" s="63" t="str">
        <f t="shared" si="0"/>
        <v>нд</v>
      </c>
      <c r="AB21" s="63" t="str">
        <f t="shared" si="0"/>
        <v>нд</v>
      </c>
      <c r="AC21" s="80">
        <f t="shared" si="0"/>
        <v>24210</v>
      </c>
      <c r="AD21" s="63">
        <f t="shared" si="0"/>
        <v>7.9390000000000001</v>
      </c>
      <c r="AE21" s="63">
        <f t="shared" si="0"/>
        <v>448.19799999999998</v>
      </c>
      <c r="AF21" s="63" t="str">
        <f t="shared" si="0"/>
        <v>нд</v>
      </c>
      <c r="AG21" s="63" t="str">
        <f t="shared" si="0"/>
        <v>нд</v>
      </c>
      <c r="AH21" s="63" t="str">
        <f t="shared" si="0"/>
        <v>нд</v>
      </c>
      <c r="AI21" s="80">
        <f t="shared" si="0"/>
        <v>47491</v>
      </c>
      <c r="AJ21" s="169">
        <f t="shared" si="0"/>
        <v>44.71125</v>
      </c>
      <c r="AK21" s="169">
        <f t="shared" si="0"/>
        <v>1481.2616333333333</v>
      </c>
      <c r="AL21" s="63" t="str">
        <f t="shared" si="0"/>
        <v>нд</v>
      </c>
      <c r="AM21" s="63" t="str">
        <f t="shared" si="0"/>
        <v>нд</v>
      </c>
      <c r="AN21" s="63" t="str">
        <f t="shared" si="0"/>
        <v>нд</v>
      </c>
      <c r="AO21" s="80">
        <f t="shared" si="0"/>
        <v>153151</v>
      </c>
      <c r="AP21" s="63">
        <f t="shared" si="0"/>
        <v>0</v>
      </c>
      <c r="AQ21" s="63">
        <f t="shared" si="0"/>
        <v>0</v>
      </c>
      <c r="AR21" s="63" t="str">
        <f t="shared" si="0"/>
        <v>нд</v>
      </c>
      <c r="AS21" s="63" t="str">
        <f t="shared" si="0"/>
        <v>нд</v>
      </c>
      <c r="AT21" s="63" t="str">
        <f t="shared" si="0"/>
        <v>нд</v>
      </c>
      <c r="AU21" s="80">
        <f t="shared" si="0"/>
        <v>0</v>
      </c>
      <c r="AV21" s="63">
        <f t="shared" si="0"/>
        <v>0</v>
      </c>
      <c r="AW21" s="63">
        <f t="shared" si="0"/>
        <v>0</v>
      </c>
      <c r="AX21" s="63" t="str">
        <f t="shared" si="0"/>
        <v>нд</v>
      </c>
      <c r="AY21" s="63" t="str">
        <f t="shared" si="0"/>
        <v>нд</v>
      </c>
      <c r="AZ21" s="63" t="str">
        <f t="shared" si="0"/>
        <v>нд</v>
      </c>
      <c r="BA21" s="80">
        <f t="shared" si="0"/>
        <v>0</v>
      </c>
      <c r="BB21" s="63">
        <f t="shared" ref="BB21:BN21" si="1">BB27</f>
        <v>47.486000000000004</v>
      </c>
      <c r="BC21" s="63">
        <f>BC27</f>
        <v>1102.797</v>
      </c>
      <c r="BD21" s="63" t="str">
        <f t="shared" si="1"/>
        <v>нд</v>
      </c>
      <c r="BE21" s="63" t="str">
        <f t="shared" si="1"/>
        <v>нд</v>
      </c>
      <c r="BF21" s="63" t="str">
        <f t="shared" si="1"/>
        <v>нд</v>
      </c>
      <c r="BG21" s="80">
        <f t="shared" si="1"/>
        <v>102913</v>
      </c>
      <c r="BH21" s="169">
        <f t="shared" si="1"/>
        <v>71.989208313333336</v>
      </c>
      <c r="BI21" s="169">
        <f t="shared" si="1"/>
        <v>1695.9336333333333</v>
      </c>
      <c r="BJ21" s="63" t="str">
        <f t="shared" si="1"/>
        <v>нд</v>
      </c>
      <c r="BK21" s="63" t="str">
        <f t="shared" si="1"/>
        <v>нд</v>
      </c>
      <c r="BL21" s="63" t="str">
        <f t="shared" si="1"/>
        <v>нд</v>
      </c>
      <c r="BM21" s="80">
        <f>BM27</f>
        <v>177362</v>
      </c>
      <c r="BN21" s="86" t="str">
        <f t="shared" si="1"/>
        <v>Выполнение требований ФЗ от 27.12.2018 № 522-ФЗ</v>
      </c>
    </row>
    <row r="22" spans="1:79" s="41" customFormat="1" x14ac:dyDescent="0.25">
      <c r="A22" s="36" t="s">
        <v>142</v>
      </c>
      <c r="B22" s="37" t="s">
        <v>143</v>
      </c>
      <c r="C22" s="153" t="str">
        <f>прил1!C21</f>
        <v>Г</v>
      </c>
      <c r="D22" s="153" t="s">
        <v>196</v>
      </c>
      <c r="E22" s="153" t="s">
        <v>196</v>
      </c>
      <c r="F22" s="153" t="s">
        <v>196</v>
      </c>
      <c r="G22" s="153" t="s">
        <v>196</v>
      </c>
      <c r="H22" s="153" t="s">
        <v>196</v>
      </c>
      <c r="I22" s="153" t="s">
        <v>196</v>
      </c>
      <c r="J22" s="153" t="s">
        <v>196</v>
      </c>
      <c r="K22" s="80" t="s">
        <v>196</v>
      </c>
      <c r="L22" s="153" t="s">
        <v>196</v>
      </c>
      <c r="M22" s="153" t="s">
        <v>196</v>
      </c>
      <c r="N22" s="153" t="s">
        <v>196</v>
      </c>
      <c r="O22" s="153" t="s">
        <v>196</v>
      </c>
      <c r="P22" s="153" t="s">
        <v>196</v>
      </c>
      <c r="Q22" s="80" t="s">
        <v>196</v>
      </c>
      <c r="R22" s="153" t="s">
        <v>196</v>
      </c>
      <c r="S22" s="153" t="s">
        <v>196</v>
      </c>
      <c r="T22" s="153" t="s">
        <v>196</v>
      </c>
      <c r="U22" s="153" t="s">
        <v>196</v>
      </c>
      <c r="V22" s="153" t="s">
        <v>196</v>
      </c>
      <c r="W22" s="80" t="s">
        <v>196</v>
      </c>
      <c r="X22" s="153" t="s">
        <v>196</v>
      </c>
      <c r="Y22" s="153" t="s">
        <v>196</v>
      </c>
      <c r="Z22" s="153" t="s">
        <v>196</v>
      </c>
      <c r="AA22" s="153" t="s">
        <v>196</v>
      </c>
      <c r="AB22" s="153" t="s">
        <v>196</v>
      </c>
      <c r="AC22" s="80" t="s">
        <v>196</v>
      </c>
      <c r="AD22" s="153" t="s">
        <v>196</v>
      </c>
      <c r="AE22" s="153" t="s">
        <v>196</v>
      </c>
      <c r="AF22" s="153" t="s">
        <v>196</v>
      </c>
      <c r="AG22" s="153" t="s">
        <v>196</v>
      </c>
      <c r="AH22" s="153" t="s">
        <v>196</v>
      </c>
      <c r="AI22" s="80" t="s">
        <v>196</v>
      </c>
      <c r="AJ22" s="153" t="s">
        <v>196</v>
      </c>
      <c r="AK22" s="153" t="s">
        <v>196</v>
      </c>
      <c r="AL22" s="153" t="s">
        <v>196</v>
      </c>
      <c r="AM22" s="153" t="s">
        <v>196</v>
      </c>
      <c r="AN22" s="153" t="s">
        <v>196</v>
      </c>
      <c r="AO22" s="80" t="s">
        <v>196</v>
      </c>
      <c r="AP22" s="153" t="s">
        <v>196</v>
      </c>
      <c r="AQ22" s="153" t="s">
        <v>196</v>
      </c>
      <c r="AR22" s="153" t="s">
        <v>196</v>
      </c>
      <c r="AS22" s="153" t="s">
        <v>196</v>
      </c>
      <c r="AT22" s="153" t="s">
        <v>196</v>
      </c>
      <c r="AU22" s="80" t="s">
        <v>196</v>
      </c>
      <c r="AV22" s="153" t="s">
        <v>196</v>
      </c>
      <c r="AW22" s="153" t="s">
        <v>196</v>
      </c>
      <c r="AX22" s="153" t="s">
        <v>196</v>
      </c>
      <c r="AY22" s="153" t="s">
        <v>196</v>
      </c>
      <c r="AZ22" s="153" t="s">
        <v>196</v>
      </c>
      <c r="BA22" s="80" t="s">
        <v>196</v>
      </c>
      <c r="BB22" s="153" t="s">
        <v>196</v>
      </c>
      <c r="BC22" s="153" t="s">
        <v>196</v>
      </c>
      <c r="BD22" s="153" t="s">
        <v>196</v>
      </c>
      <c r="BE22" s="153" t="s">
        <v>196</v>
      </c>
      <c r="BF22" s="153" t="s">
        <v>196</v>
      </c>
      <c r="BG22" s="80" t="s">
        <v>196</v>
      </c>
      <c r="BH22" s="153" t="s">
        <v>196</v>
      </c>
      <c r="BI22" s="153" t="s">
        <v>196</v>
      </c>
      <c r="BJ22" s="153" t="s">
        <v>196</v>
      </c>
      <c r="BK22" s="153" t="s">
        <v>196</v>
      </c>
      <c r="BL22" s="153" t="s">
        <v>196</v>
      </c>
      <c r="BM22" s="80" t="s">
        <v>196</v>
      </c>
      <c r="BN22" s="153" t="str">
        <f>прил1!BR21</f>
        <v>нд</v>
      </c>
      <c r="BO22" s="81"/>
    </row>
    <row r="23" spans="1:79" s="41" customFormat="1" ht="24" x14ac:dyDescent="0.25">
      <c r="A23" s="36" t="s">
        <v>144</v>
      </c>
      <c r="B23" s="37" t="s">
        <v>145</v>
      </c>
      <c r="C23" s="153" t="str">
        <f>прил1!C22</f>
        <v>Г</v>
      </c>
      <c r="D23" s="153" t="s">
        <v>196</v>
      </c>
      <c r="E23" s="153" t="s">
        <v>196</v>
      </c>
      <c r="F23" s="153" t="s">
        <v>196</v>
      </c>
      <c r="G23" s="153" t="s">
        <v>196</v>
      </c>
      <c r="H23" s="153" t="s">
        <v>196</v>
      </c>
      <c r="I23" s="153" t="s">
        <v>196</v>
      </c>
      <c r="J23" s="153" t="s">
        <v>196</v>
      </c>
      <c r="K23" s="80" t="s">
        <v>196</v>
      </c>
      <c r="L23" s="153" t="s">
        <v>196</v>
      </c>
      <c r="M23" s="153" t="s">
        <v>196</v>
      </c>
      <c r="N23" s="153" t="s">
        <v>196</v>
      </c>
      <c r="O23" s="153" t="s">
        <v>196</v>
      </c>
      <c r="P23" s="153" t="s">
        <v>196</v>
      </c>
      <c r="Q23" s="80" t="s">
        <v>196</v>
      </c>
      <c r="R23" s="153" t="s">
        <v>196</v>
      </c>
      <c r="S23" s="153" t="s">
        <v>196</v>
      </c>
      <c r="T23" s="153" t="s">
        <v>196</v>
      </c>
      <c r="U23" s="153" t="s">
        <v>196</v>
      </c>
      <c r="V23" s="153" t="s">
        <v>196</v>
      </c>
      <c r="W23" s="80" t="s">
        <v>196</v>
      </c>
      <c r="X23" s="153" t="s">
        <v>196</v>
      </c>
      <c r="Y23" s="153" t="s">
        <v>196</v>
      </c>
      <c r="Z23" s="153" t="s">
        <v>196</v>
      </c>
      <c r="AA23" s="153" t="s">
        <v>196</v>
      </c>
      <c r="AB23" s="153" t="s">
        <v>196</v>
      </c>
      <c r="AC23" s="80" t="s">
        <v>196</v>
      </c>
      <c r="AD23" s="153" t="s">
        <v>196</v>
      </c>
      <c r="AE23" s="153" t="s">
        <v>196</v>
      </c>
      <c r="AF23" s="153" t="s">
        <v>196</v>
      </c>
      <c r="AG23" s="153" t="s">
        <v>196</v>
      </c>
      <c r="AH23" s="153" t="s">
        <v>196</v>
      </c>
      <c r="AI23" s="80" t="s">
        <v>196</v>
      </c>
      <c r="AJ23" s="153" t="s">
        <v>196</v>
      </c>
      <c r="AK23" s="153" t="s">
        <v>196</v>
      </c>
      <c r="AL23" s="153" t="s">
        <v>196</v>
      </c>
      <c r="AM23" s="153" t="s">
        <v>196</v>
      </c>
      <c r="AN23" s="153" t="s">
        <v>196</v>
      </c>
      <c r="AO23" s="80" t="s">
        <v>196</v>
      </c>
      <c r="AP23" s="153" t="s">
        <v>196</v>
      </c>
      <c r="AQ23" s="153" t="s">
        <v>196</v>
      </c>
      <c r="AR23" s="153" t="s">
        <v>196</v>
      </c>
      <c r="AS23" s="153" t="s">
        <v>196</v>
      </c>
      <c r="AT23" s="153" t="s">
        <v>196</v>
      </c>
      <c r="AU23" s="80" t="s">
        <v>196</v>
      </c>
      <c r="AV23" s="153" t="s">
        <v>196</v>
      </c>
      <c r="AW23" s="153" t="s">
        <v>196</v>
      </c>
      <c r="AX23" s="153" t="s">
        <v>196</v>
      </c>
      <c r="AY23" s="153" t="s">
        <v>196</v>
      </c>
      <c r="AZ23" s="153" t="s">
        <v>196</v>
      </c>
      <c r="BA23" s="80" t="s">
        <v>196</v>
      </c>
      <c r="BB23" s="153" t="s">
        <v>196</v>
      </c>
      <c r="BC23" s="153" t="s">
        <v>196</v>
      </c>
      <c r="BD23" s="153" t="s">
        <v>196</v>
      </c>
      <c r="BE23" s="153" t="s">
        <v>196</v>
      </c>
      <c r="BF23" s="153" t="s">
        <v>196</v>
      </c>
      <c r="BG23" s="80" t="s">
        <v>196</v>
      </c>
      <c r="BH23" s="153" t="s">
        <v>196</v>
      </c>
      <c r="BI23" s="153" t="s">
        <v>196</v>
      </c>
      <c r="BJ23" s="153" t="s">
        <v>196</v>
      </c>
      <c r="BK23" s="153" t="s">
        <v>196</v>
      </c>
      <c r="BL23" s="153" t="s">
        <v>196</v>
      </c>
      <c r="BM23" s="80" t="s">
        <v>196</v>
      </c>
      <c r="BN23" s="37" t="str">
        <f>прил1!BR20</f>
        <v>Выполнение требований ФЗ от 27.12.2018 № 522-ФЗ</v>
      </c>
      <c r="BO23" s="81"/>
    </row>
    <row r="24" spans="1:79" s="41" customFormat="1" x14ac:dyDescent="0.25">
      <c r="A24" s="36" t="s">
        <v>146</v>
      </c>
      <c r="B24" s="37" t="s">
        <v>147</v>
      </c>
      <c r="C24" s="153" t="str">
        <f>прил1!C23</f>
        <v>Г</v>
      </c>
      <c r="D24" s="153" t="s">
        <v>196</v>
      </c>
      <c r="E24" s="153" t="s">
        <v>196</v>
      </c>
      <c r="F24" s="153" t="s">
        <v>196</v>
      </c>
      <c r="G24" s="153" t="s">
        <v>196</v>
      </c>
      <c r="H24" s="153" t="s">
        <v>196</v>
      </c>
      <c r="I24" s="153" t="s">
        <v>196</v>
      </c>
      <c r="J24" s="153" t="s">
        <v>196</v>
      </c>
      <c r="K24" s="80" t="s">
        <v>196</v>
      </c>
      <c r="L24" s="153" t="s">
        <v>196</v>
      </c>
      <c r="M24" s="153" t="s">
        <v>196</v>
      </c>
      <c r="N24" s="153" t="s">
        <v>196</v>
      </c>
      <c r="O24" s="153" t="s">
        <v>196</v>
      </c>
      <c r="P24" s="153" t="s">
        <v>196</v>
      </c>
      <c r="Q24" s="80" t="s">
        <v>196</v>
      </c>
      <c r="R24" s="153" t="s">
        <v>196</v>
      </c>
      <c r="S24" s="153" t="s">
        <v>196</v>
      </c>
      <c r="T24" s="153" t="s">
        <v>196</v>
      </c>
      <c r="U24" s="153" t="s">
        <v>196</v>
      </c>
      <c r="V24" s="153" t="s">
        <v>196</v>
      </c>
      <c r="W24" s="80" t="s">
        <v>196</v>
      </c>
      <c r="X24" s="153" t="s">
        <v>196</v>
      </c>
      <c r="Y24" s="153" t="s">
        <v>196</v>
      </c>
      <c r="Z24" s="153" t="s">
        <v>196</v>
      </c>
      <c r="AA24" s="153" t="s">
        <v>196</v>
      </c>
      <c r="AB24" s="153" t="s">
        <v>196</v>
      </c>
      <c r="AC24" s="80" t="s">
        <v>196</v>
      </c>
      <c r="AD24" s="153" t="s">
        <v>196</v>
      </c>
      <c r="AE24" s="153" t="s">
        <v>196</v>
      </c>
      <c r="AF24" s="153" t="s">
        <v>196</v>
      </c>
      <c r="AG24" s="153" t="s">
        <v>196</v>
      </c>
      <c r="AH24" s="153" t="s">
        <v>196</v>
      </c>
      <c r="AI24" s="80" t="s">
        <v>196</v>
      </c>
      <c r="AJ24" s="153" t="s">
        <v>196</v>
      </c>
      <c r="AK24" s="153" t="s">
        <v>196</v>
      </c>
      <c r="AL24" s="153" t="s">
        <v>196</v>
      </c>
      <c r="AM24" s="153" t="s">
        <v>196</v>
      </c>
      <c r="AN24" s="153" t="s">
        <v>196</v>
      </c>
      <c r="AO24" s="80" t="s">
        <v>196</v>
      </c>
      <c r="AP24" s="153" t="s">
        <v>196</v>
      </c>
      <c r="AQ24" s="153" t="s">
        <v>196</v>
      </c>
      <c r="AR24" s="153" t="s">
        <v>196</v>
      </c>
      <c r="AS24" s="153" t="s">
        <v>196</v>
      </c>
      <c r="AT24" s="153" t="s">
        <v>196</v>
      </c>
      <c r="AU24" s="80" t="s">
        <v>196</v>
      </c>
      <c r="AV24" s="153" t="s">
        <v>196</v>
      </c>
      <c r="AW24" s="153" t="s">
        <v>196</v>
      </c>
      <c r="AX24" s="153" t="s">
        <v>196</v>
      </c>
      <c r="AY24" s="153" t="s">
        <v>196</v>
      </c>
      <c r="AZ24" s="153" t="s">
        <v>196</v>
      </c>
      <c r="BA24" s="80" t="s">
        <v>196</v>
      </c>
      <c r="BB24" s="153" t="s">
        <v>196</v>
      </c>
      <c r="BC24" s="153" t="s">
        <v>196</v>
      </c>
      <c r="BD24" s="153" t="s">
        <v>196</v>
      </c>
      <c r="BE24" s="153" t="s">
        <v>196</v>
      </c>
      <c r="BF24" s="153" t="s">
        <v>196</v>
      </c>
      <c r="BG24" s="80" t="s">
        <v>196</v>
      </c>
      <c r="BH24" s="153" t="s">
        <v>196</v>
      </c>
      <c r="BI24" s="153" t="s">
        <v>196</v>
      </c>
      <c r="BJ24" s="153" t="s">
        <v>196</v>
      </c>
      <c r="BK24" s="153" t="s">
        <v>196</v>
      </c>
      <c r="BL24" s="153" t="s">
        <v>196</v>
      </c>
      <c r="BM24" s="80" t="s">
        <v>196</v>
      </c>
      <c r="BN24" s="153" t="str">
        <f>прил1!BR21</f>
        <v>нд</v>
      </c>
      <c r="BO24" s="81"/>
    </row>
    <row r="25" spans="1:79" s="41" customFormat="1" ht="24" x14ac:dyDescent="0.25">
      <c r="A25" s="36" t="s">
        <v>148</v>
      </c>
      <c r="B25" s="37" t="s">
        <v>149</v>
      </c>
      <c r="C25" s="153" t="str">
        <f>прил1!C24</f>
        <v>Г</v>
      </c>
      <c r="D25" s="153" t="s">
        <v>196</v>
      </c>
      <c r="E25" s="153" t="s">
        <v>196</v>
      </c>
      <c r="F25" s="153" t="s">
        <v>196</v>
      </c>
      <c r="G25" s="153" t="s">
        <v>196</v>
      </c>
      <c r="H25" s="153" t="s">
        <v>196</v>
      </c>
      <c r="I25" s="153" t="s">
        <v>196</v>
      </c>
      <c r="J25" s="153" t="s">
        <v>196</v>
      </c>
      <c r="K25" s="80" t="s">
        <v>196</v>
      </c>
      <c r="L25" s="153" t="s">
        <v>196</v>
      </c>
      <c r="M25" s="153" t="s">
        <v>196</v>
      </c>
      <c r="N25" s="153" t="s">
        <v>196</v>
      </c>
      <c r="O25" s="153" t="s">
        <v>196</v>
      </c>
      <c r="P25" s="153" t="s">
        <v>196</v>
      </c>
      <c r="Q25" s="80" t="s">
        <v>196</v>
      </c>
      <c r="R25" s="153" t="s">
        <v>196</v>
      </c>
      <c r="S25" s="153" t="s">
        <v>196</v>
      </c>
      <c r="T25" s="153" t="s">
        <v>196</v>
      </c>
      <c r="U25" s="153" t="s">
        <v>196</v>
      </c>
      <c r="V25" s="153" t="s">
        <v>196</v>
      </c>
      <c r="W25" s="80" t="s">
        <v>196</v>
      </c>
      <c r="X25" s="153" t="s">
        <v>196</v>
      </c>
      <c r="Y25" s="153" t="s">
        <v>196</v>
      </c>
      <c r="Z25" s="153" t="s">
        <v>196</v>
      </c>
      <c r="AA25" s="153" t="s">
        <v>196</v>
      </c>
      <c r="AB25" s="153" t="s">
        <v>196</v>
      </c>
      <c r="AC25" s="80" t="s">
        <v>196</v>
      </c>
      <c r="AD25" s="153" t="s">
        <v>196</v>
      </c>
      <c r="AE25" s="153" t="s">
        <v>196</v>
      </c>
      <c r="AF25" s="153" t="s">
        <v>196</v>
      </c>
      <c r="AG25" s="153" t="s">
        <v>196</v>
      </c>
      <c r="AH25" s="153" t="s">
        <v>196</v>
      </c>
      <c r="AI25" s="80" t="s">
        <v>196</v>
      </c>
      <c r="AJ25" s="153" t="s">
        <v>196</v>
      </c>
      <c r="AK25" s="153" t="s">
        <v>196</v>
      </c>
      <c r="AL25" s="153" t="s">
        <v>196</v>
      </c>
      <c r="AM25" s="153" t="s">
        <v>196</v>
      </c>
      <c r="AN25" s="153" t="s">
        <v>196</v>
      </c>
      <c r="AO25" s="80" t="s">
        <v>196</v>
      </c>
      <c r="AP25" s="153" t="s">
        <v>196</v>
      </c>
      <c r="AQ25" s="153" t="s">
        <v>196</v>
      </c>
      <c r="AR25" s="153" t="s">
        <v>196</v>
      </c>
      <c r="AS25" s="153" t="s">
        <v>196</v>
      </c>
      <c r="AT25" s="153" t="s">
        <v>196</v>
      </c>
      <c r="AU25" s="80" t="s">
        <v>196</v>
      </c>
      <c r="AV25" s="153" t="s">
        <v>196</v>
      </c>
      <c r="AW25" s="153" t="s">
        <v>196</v>
      </c>
      <c r="AX25" s="153" t="s">
        <v>196</v>
      </c>
      <c r="AY25" s="153" t="s">
        <v>196</v>
      </c>
      <c r="AZ25" s="153" t="s">
        <v>196</v>
      </c>
      <c r="BA25" s="80" t="s">
        <v>196</v>
      </c>
      <c r="BB25" s="153" t="s">
        <v>196</v>
      </c>
      <c r="BC25" s="153" t="s">
        <v>196</v>
      </c>
      <c r="BD25" s="153" t="s">
        <v>196</v>
      </c>
      <c r="BE25" s="153" t="s">
        <v>196</v>
      </c>
      <c r="BF25" s="153" t="s">
        <v>196</v>
      </c>
      <c r="BG25" s="80" t="s">
        <v>196</v>
      </c>
      <c r="BH25" s="153" t="s">
        <v>196</v>
      </c>
      <c r="BI25" s="153" t="s">
        <v>196</v>
      </c>
      <c r="BJ25" s="153" t="s">
        <v>196</v>
      </c>
      <c r="BK25" s="153" t="s">
        <v>196</v>
      </c>
      <c r="BL25" s="153" t="s">
        <v>196</v>
      </c>
      <c r="BM25" s="80" t="s">
        <v>196</v>
      </c>
      <c r="BN25" s="153" t="str">
        <f>прил1!BR22</f>
        <v>нд</v>
      </c>
      <c r="BO25" s="81"/>
    </row>
    <row r="26" spans="1:79" s="41" customFormat="1" x14ac:dyDescent="0.25">
      <c r="A26" s="36" t="s">
        <v>150</v>
      </c>
      <c r="B26" s="37" t="s">
        <v>151</v>
      </c>
      <c r="C26" s="153" t="str">
        <f>прил1!C25</f>
        <v>Г</v>
      </c>
      <c r="D26" s="63" t="str">
        <f>D75</f>
        <v>нд</v>
      </c>
      <c r="E26" s="63" t="str">
        <f>E75</f>
        <v>нд</v>
      </c>
      <c r="F26" s="63" t="str">
        <f>F75</f>
        <v>нд</v>
      </c>
      <c r="G26" s="63" t="str">
        <f>G75</f>
        <v>нд</v>
      </c>
      <c r="H26" s="153" t="s">
        <v>196</v>
      </c>
      <c r="I26" s="153" t="s">
        <v>196</v>
      </c>
      <c r="J26" s="153" t="s">
        <v>196</v>
      </c>
      <c r="K26" s="80" t="str">
        <f>K75</f>
        <v>нд</v>
      </c>
      <c r="L26" s="63" t="str">
        <f>L75</f>
        <v>нд</v>
      </c>
      <c r="M26" s="63" t="str">
        <f>M75</f>
        <v>нд</v>
      </c>
      <c r="N26" s="153" t="s">
        <v>196</v>
      </c>
      <c r="O26" s="153" t="s">
        <v>196</v>
      </c>
      <c r="P26" s="153" t="s">
        <v>196</v>
      </c>
      <c r="Q26" s="80" t="str">
        <f>Q75</f>
        <v>нд</v>
      </c>
      <c r="R26" s="63" t="str">
        <f>R75</f>
        <v>нд</v>
      </c>
      <c r="S26" s="63" t="str">
        <f>S75</f>
        <v>нд</v>
      </c>
      <c r="T26" s="153" t="s">
        <v>196</v>
      </c>
      <c r="U26" s="153" t="s">
        <v>196</v>
      </c>
      <c r="V26" s="153" t="s">
        <v>196</v>
      </c>
      <c r="W26" s="80" t="str">
        <f>W75</f>
        <v>нд</v>
      </c>
      <c r="X26" s="63" t="str">
        <f>X75</f>
        <v>нд</v>
      </c>
      <c r="Y26" s="63" t="str">
        <f>Y75</f>
        <v>нд</v>
      </c>
      <c r="Z26" s="153" t="s">
        <v>196</v>
      </c>
      <c r="AA26" s="153" t="s">
        <v>196</v>
      </c>
      <c r="AB26" s="153" t="s">
        <v>196</v>
      </c>
      <c r="AC26" s="80" t="str">
        <f>AC75</f>
        <v>нд</v>
      </c>
      <c r="AD26" s="63" t="str">
        <f>AD75</f>
        <v>нд</v>
      </c>
      <c r="AE26" s="63" t="str">
        <f>AE75</f>
        <v>нд</v>
      </c>
      <c r="AF26" s="153" t="s">
        <v>196</v>
      </c>
      <c r="AG26" s="153" t="s">
        <v>196</v>
      </c>
      <c r="AH26" s="153" t="s">
        <v>196</v>
      </c>
      <c r="AI26" s="80" t="str">
        <f>AI75</f>
        <v>нд</v>
      </c>
      <c r="AJ26" s="63" t="str">
        <f>AJ75</f>
        <v>нд</v>
      </c>
      <c r="AK26" s="63">
        <f>AK75</f>
        <v>1.0900000000000001</v>
      </c>
      <c r="AL26" s="153" t="s">
        <v>196</v>
      </c>
      <c r="AM26" s="153" t="s">
        <v>196</v>
      </c>
      <c r="AN26" s="153" t="s">
        <v>196</v>
      </c>
      <c r="AO26" s="80">
        <f>AO75</f>
        <v>6</v>
      </c>
      <c r="AP26" s="63" t="str">
        <f>AP75</f>
        <v>нд</v>
      </c>
      <c r="AQ26" s="63" t="str">
        <f>AQ75</f>
        <v>нд</v>
      </c>
      <c r="AR26" s="153" t="s">
        <v>196</v>
      </c>
      <c r="AS26" s="153" t="s">
        <v>196</v>
      </c>
      <c r="AT26" s="153" t="s">
        <v>196</v>
      </c>
      <c r="AU26" s="80" t="str">
        <f>AU75</f>
        <v>нд</v>
      </c>
      <c r="AV26" s="63" t="str">
        <f>AV75</f>
        <v>нд</v>
      </c>
      <c r="AW26" s="63" t="str">
        <f>AW75</f>
        <v>нд</v>
      </c>
      <c r="AX26" s="153" t="s">
        <v>196</v>
      </c>
      <c r="AY26" s="153" t="s">
        <v>196</v>
      </c>
      <c r="AZ26" s="153" t="s">
        <v>196</v>
      </c>
      <c r="BA26" s="80" t="str">
        <f>BA75</f>
        <v>нд</v>
      </c>
      <c r="BB26" s="63" t="str">
        <f>BB75</f>
        <v>нд</v>
      </c>
      <c r="BC26" s="63" t="str">
        <f>BC75</f>
        <v>нд</v>
      </c>
      <c r="BD26" s="153" t="s">
        <v>196</v>
      </c>
      <c r="BE26" s="153" t="s">
        <v>196</v>
      </c>
      <c r="BF26" s="153" t="s">
        <v>196</v>
      </c>
      <c r="BG26" s="80" t="str">
        <f>BG75</f>
        <v>нд</v>
      </c>
      <c r="BH26" s="63">
        <f>BH75</f>
        <v>0</v>
      </c>
      <c r="BI26" s="63">
        <f>BI75</f>
        <v>1.0900000000000001</v>
      </c>
      <c r="BJ26" s="153" t="s">
        <v>196</v>
      </c>
      <c r="BK26" s="153" t="s">
        <v>196</v>
      </c>
      <c r="BL26" s="153" t="s">
        <v>196</v>
      </c>
      <c r="BM26" s="80">
        <f>BM75</f>
        <v>6</v>
      </c>
      <c r="BN26" s="66" t="str">
        <f>прил1!BR25</f>
        <v>нд</v>
      </c>
      <c r="BO26" s="81"/>
    </row>
    <row r="27" spans="1:79" s="79" customFormat="1" ht="24" x14ac:dyDescent="0.2">
      <c r="A27" s="68">
        <v>1</v>
      </c>
      <c r="B27" s="70" t="str">
        <f>прил2!B25</f>
        <v>Омская область</v>
      </c>
      <c r="C27" s="70" t="str">
        <f>прил1!C26</f>
        <v>Г</v>
      </c>
      <c r="D27" s="78">
        <f>R27+S27+AD27+F27+G27+AE27+AP27+AQ27</f>
        <v>1150.2829999999999</v>
      </c>
      <c r="E27" s="78">
        <f>X27+Y27+AJ27+AK27+AV27+AW27</f>
        <v>1767.9228416466667</v>
      </c>
      <c r="F27" s="78">
        <f>F34+F2+F54</f>
        <v>19.637</v>
      </c>
      <c r="G27" s="78">
        <f>G34+G2+G54</f>
        <v>4.5350000000000001</v>
      </c>
      <c r="H27" s="78" t="str">
        <f t="shared" ref="H27:AZ27" si="2">H34</f>
        <v>нд</v>
      </c>
      <c r="I27" s="78" t="str">
        <f t="shared" si="2"/>
        <v>нд</v>
      </c>
      <c r="J27" s="78" t="str">
        <f t="shared" si="2"/>
        <v>нд</v>
      </c>
      <c r="K27" s="54">
        <f>K34+K2+K54</f>
        <v>0</v>
      </c>
      <c r="L27" s="42">
        <f>L34+L28+L54</f>
        <v>20.089100500000001</v>
      </c>
      <c r="M27" s="42">
        <f>M34+M28+M54</f>
        <v>72.451355090000007</v>
      </c>
      <c r="N27" s="78" t="str">
        <f t="shared" si="2"/>
        <v>нд</v>
      </c>
      <c r="O27" s="78" t="str">
        <f t="shared" si="2"/>
        <v>нд</v>
      </c>
      <c r="P27" s="78" t="str">
        <f t="shared" si="2"/>
        <v>нд</v>
      </c>
      <c r="Q27" s="54">
        <f>Q34+Q64</f>
        <v>27125</v>
      </c>
      <c r="R27" s="78">
        <f>R34+R28+R54</f>
        <v>15.375</v>
      </c>
      <c r="S27" s="78">
        <f>S34+S28+S54</f>
        <v>654.59900000000005</v>
      </c>
      <c r="T27" s="78" t="str">
        <f t="shared" si="2"/>
        <v>нд</v>
      </c>
      <c r="U27" s="78" t="str">
        <f t="shared" si="2"/>
        <v>нд</v>
      </c>
      <c r="V27" s="78" t="str">
        <f t="shared" si="2"/>
        <v>нд</v>
      </c>
      <c r="W27" s="54">
        <f>W34+W64</f>
        <v>55417</v>
      </c>
      <c r="X27" s="78">
        <f>X34+X28+X54</f>
        <v>27.277958313333333</v>
      </c>
      <c r="Y27" s="78">
        <f>Y34+Y28+Y54</f>
        <v>214.672</v>
      </c>
      <c r="Z27" s="78" t="str">
        <f t="shared" si="2"/>
        <v>нд</v>
      </c>
      <c r="AA27" s="78" t="str">
        <f t="shared" si="2"/>
        <v>нд</v>
      </c>
      <c r="AB27" s="78" t="str">
        <f t="shared" si="2"/>
        <v>нд</v>
      </c>
      <c r="AC27" s="54">
        <f>AC34+AC28+AC54</f>
        <v>24210</v>
      </c>
      <c r="AD27" s="78">
        <f>AD34+AD28+AD54</f>
        <v>7.9390000000000001</v>
      </c>
      <c r="AE27" s="78">
        <f>AE34+AE28+AE54</f>
        <v>448.19799999999998</v>
      </c>
      <c r="AF27" s="78" t="str">
        <f t="shared" si="2"/>
        <v>нд</v>
      </c>
      <c r="AG27" s="78" t="str">
        <f t="shared" si="2"/>
        <v>нд</v>
      </c>
      <c r="AH27" s="78" t="str">
        <f t="shared" si="2"/>
        <v>нд</v>
      </c>
      <c r="AI27" s="54">
        <f>AI34+AI28+AI54</f>
        <v>47491</v>
      </c>
      <c r="AJ27" s="78">
        <f>AJ34+AJ28+AJ54</f>
        <v>44.71125</v>
      </c>
      <c r="AK27" s="78">
        <f>AK34+AK28+AK54+AK75</f>
        <v>1481.2616333333333</v>
      </c>
      <c r="AL27" s="78" t="str">
        <f t="shared" si="2"/>
        <v>нд</v>
      </c>
      <c r="AM27" s="78" t="str">
        <f t="shared" si="2"/>
        <v>нд</v>
      </c>
      <c r="AN27" s="78" t="str">
        <f t="shared" si="2"/>
        <v>нд</v>
      </c>
      <c r="AO27" s="54">
        <f>AO34+AO28+AO54+AO75</f>
        <v>153151</v>
      </c>
      <c r="AP27" s="78">
        <f>AP34+AP28+AP54</f>
        <v>0</v>
      </c>
      <c r="AQ27" s="78">
        <f>AQ34+AQ28+AQ54</f>
        <v>0</v>
      </c>
      <c r="AR27" s="78" t="str">
        <f t="shared" si="2"/>
        <v>нд</v>
      </c>
      <c r="AS27" s="78" t="str">
        <f t="shared" si="2"/>
        <v>нд</v>
      </c>
      <c r="AT27" s="78" t="str">
        <f t="shared" si="2"/>
        <v>нд</v>
      </c>
      <c r="AU27" s="54">
        <f>AU34+AU28+AU54</f>
        <v>0</v>
      </c>
      <c r="AV27" s="78">
        <f>AV34+AV28+AV54</f>
        <v>0</v>
      </c>
      <c r="AW27" s="78">
        <f>AW34+AW28+AW54</f>
        <v>0</v>
      </c>
      <c r="AX27" s="78" t="str">
        <f t="shared" si="2"/>
        <v>нд</v>
      </c>
      <c r="AY27" s="78" t="str">
        <f t="shared" si="2"/>
        <v>нд</v>
      </c>
      <c r="AZ27" s="78" t="str">
        <f t="shared" si="2"/>
        <v>нд</v>
      </c>
      <c r="BA27" s="54">
        <f>BA34+BA28+BA54</f>
        <v>0</v>
      </c>
      <c r="BB27" s="78">
        <f>BB34+BB28+BB54</f>
        <v>47.486000000000004</v>
      </c>
      <c r="BC27" s="78">
        <f>BC34+BC28+BC54</f>
        <v>1102.797</v>
      </c>
      <c r="BD27" s="78" t="str">
        <f t="shared" ref="BD27:BN27" si="3">BD34</f>
        <v>нд</v>
      </c>
      <c r="BE27" s="78" t="str">
        <f t="shared" si="3"/>
        <v>нд</v>
      </c>
      <c r="BF27" s="78" t="str">
        <f t="shared" si="3"/>
        <v>нд</v>
      </c>
      <c r="BG27" s="54">
        <f>BG34+BG28+BG54</f>
        <v>102913</v>
      </c>
      <c r="BH27" s="78">
        <f>BH34+BH28+BH54+BH75</f>
        <v>71.989208313333336</v>
      </c>
      <c r="BI27" s="78">
        <f>BI34+BI28+BI54+BI75</f>
        <v>1695.9336333333333</v>
      </c>
      <c r="BJ27" s="78" t="str">
        <f t="shared" si="3"/>
        <v>нд</v>
      </c>
      <c r="BK27" s="78" t="str">
        <f t="shared" si="3"/>
        <v>нд</v>
      </c>
      <c r="BL27" s="78" t="str">
        <f t="shared" si="3"/>
        <v>нд</v>
      </c>
      <c r="BM27" s="54">
        <f>BM34+BM28+BM54+BM75</f>
        <v>177362</v>
      </c>
      <c r="BN27" s="143" t="str">
        <f t="shared" si="3"/>
        <v>Выполнение требований ФЗ от 27.12.2018 № 522-ФЗ</v>
      </c>
    </row>
    <row r="28" spans="1:79" s="61" customFormat="1" x14ac:dyDescent="0.25">
      <c r="A28" s="59" t="s">
        <v>175</v>
      </c>
      <c r="B28" s="83" t="s">
        <v>152</v>
      </c>
      <c r="C28" s="151" t="str">
        <f>прил1!C27</f>
        <v>Г</v>
      </c>
      <c r="D28" s="151" t="s">
        <v>196</v>
      </c>
      <c r="E28" s="151" t="s">
        <v>196</v>
      </c>
      <c r="F28" s="151" t="s">
        <v>196</v>
      </c>
      <c r="G28" s="151">
        <v>0</v>
      </c>
      <c r="H28" s="151" t="s">
        <v>196</v>
      </c>
      <c r="I28" s="151" t="s">
        <v>196</v>
      </c>
      <c r="J28" s="151" t="s">
        <v>196</v>
      </c>
      <c r="K28" s="49" t="s">
        <v>196</v>
      </c>
      <c r="L28" s="151">
        <v>0</v>
      </c>
      <c r="M28" s="151">
        <v>0</v>
      </c>
      <c r="N28" s="151" t="s">
        <v>196</v>
      </c>
      <c r="O28" s="151" t="s">
        <v>196</v>
      </c>
      <c r="P28" s="151" t="s">
        <v>196</v>
      </c>
      <c r="Q28" s="49" t="s">
        <v>196</v>
      </c>
      <c r="R28" s="40">
        <v>0</v>
      </c>
      <c r="S28" s="40">
        <v>0</v>
      </c>
      <c r="T28" s="153" t="s">
        <v>196</v>
      </c>
      <c r="U28" s="153" t="s">
        <v>196</v>
      </c>
      <c r="V28" s="153" t="s">
        <v>196</v>
      </c>
      <c r="W28" s="80" t="s">
        <v>196</v>
      </c>
      <c r="X28" s="153">
        <v>0</v>
      </c>
      <c r="Y28" s="153">
        <v>0</v>
      </c>
      <c r="Z28" s="153" t="s">
        <v>196</v>
      </c>
      <c r="AA28" s="153" t="s">
        <v>196</v>
      </c>
      <c r="AB28" s="153" t="s">
        <v>196</v>
      </c>
      <c r="AC28" s="80">
        <v>0</v>
      </c>
      <c r="AD28" s="40">
        <v>0</v>
      </c>
      <c r="AE28" s="40">
        <v>0</v>
      </c>
      <c r="AF28" s="153" t="s">
        <v>196</v>
      </c>
      <c r="AG28" s="153" t="s">
        <v>196</v>
      </c>
      <c r="AH28" s="153" t="s">
        <v>196</v>
      </c>
      <c r="AI28" s="80">
        <v>0</v>
      </c>
      <c r="AJ28" s="153">
        <v>0</v>
      </c>
      <c r="AK28" s="153">
        <v>0</v>
      </c>
      <c r="AL28" s="153" t="s">
        <v>196</v>
      </c>
      <c r="AM28" s="153" t="s">
        <v>196</v>
      </c>
      <c r="AN28" s="153" t="s">
        <v>196</v>
      </c>
      <c r="AO28" s="80">
        <v>0</v>
      </c>
      <c r="AP28" s="40">
        <v>0</v>
      </c>
      <c r="AQ28" s="40">
        <v>0</v>
      </c>
      <c r="AR28" s="151" t="s">
        <v>196</v>
      </c>
      <c r="AS28" s="151" t="s">
        <v>196</v>
      </c>
      <c r="AT28" s="151" t="s">
        <v>196</v>
      </c>
      <c r="AU28" s="49">
        <v>0</v>
      </c>
      <c r="AV28" s="153">
        <v>0</v>
      </c>
      <c r="AW28" s="151">
        <v>0</v>
      </c>
      <c r="AX28" s="151" t="s">
        <v>196</v>
      </c>
      <c r="AY28" s="151" t="s">
        <v>196</v>
      </c>
      <c r="AZ28" s="151" t="s">
        <v>196</v>
      </c>
      <c r="BA28" s="80">
        <v>0</v>
      </c>
      <c r="BB28" s="151">
        <v>0</v>
      </c>
      <c r="BC28" s="151">
        <v>0</v>
      </c>
      <c r="BD28" s="151" t="s">
        <v>196</v>
      </c>
      <c r="BE28" s="151" t="s">
        <v>196</v>
      </c>
      <c r="BF28" s="151" t="s">
        <v>196</v>
      </c>
      <c r="BG28" s="49">
        <v>0</v>
      </c>
      <c r="BH28" s="153">
        <v>0</v>
      </c>
      <c r="BI28" s="151">
        <v>0</v>
      </c>
      <c r="BJ28" s="151" t="s">
        <v>196</v>
      </c>
      <c r="BK28" s="151" t="s">
        <v>196</v>
      </c>
      <c r="BL28" s="151" t="s">
        <v>196</v>
      </c>
      <c r="BM28" s="49">
        <v>0</v>
      </c>
      <c r="BN28" s="151" t="str">
        <f>прил1!BR27</f>
        <v>нд</v>
      </c>
      <c r="BO28" s="60"/>
    </row>
    <row r="29" spans="1:79" s="61" customFormat="1" x14ac:dyDescent="0.25">
      <c r="A29" s="59" t="s">
        <v>176</v>
      </c>
      <c r="B29" s="83" t="s">
        <v>153</v>
      </c>
      <c r="C29" s="151" t="str">
        <f>прил1!C28</f>
        <v>Г</v>
      </c>
      <c r="D29" s="151" t="s">
        <v>196</v>
      </c>
      <c r="E29" s="151" t="s">
        <v>196</v>
      </c>
      <c r="F29" s="151" t="s">
        <v>196</v>
      </c>
      <c r="G29" s="151" t="s">
        <v>196</v>
      </c>
      <c r="H29" s="151" t="s">
        <v>196</v>
      </c>
      <c r="I29" s="151" t="s">
        <v>196</v>
      </c>
      <c r="J29" s="151" t="s">
        <v>196</v>
      </c>
      <c r="K29" s="49" t="s">
        <v>196</v>
      </c>
      <c r="L29" s="151" t="s">
        <v>196</v>
      </c>
      <c r="M29" s="151" t="s">
        <v>196</v>
      </c>
      <c r="N29" s="151" t="s">
        <v>196</v>
      </c>
      <c r="O29" s="151" t="s">
        <v>196</v>
      </c>
      <c r="P29" s="151" t="s">
        <v>196</v>
      </c>
      <c r="Q29" s="49" t="s">
        <v>196</v>
      </c>
      <c r="R29" s="153" t="s">
        <v>196</v>
      </c>
      <c r="S29" s="153" t="s">
        <v>196</v>
      </c>
      <c r="T29" s="153" t="s">
        <v>196</v>
      </c>
      <c r="U29" s="153" t="s">
        <v>196</v>
      </c>
      <c r="V29" s="153" t="s">
        <v>196</v>
      </c>
      <c r="W29" s="80" t="s">
        <v>196</v>
      </c>
      <c r="X29" s="153" t="s">
        <v>196</v>
      </c>
      <c r="Y29" s="153" t="s">
        <v>196</v>
      </c>
      <c r="Z29" s="153" t="s">
        <v>196</v>
      </c>
      <c r="AA29" s="153" t="s">
        <v>196</v>
      </c>
      <c r="AB29" s="153" t="s">
        <v>196</v>
      </c>
      <c r="AC29" s="80" t="s">
        <v>196</v>
      </c>
      <c r="AD29" s="153" t="s">
        <v>196</v>
      </c>
      <c r="AE29" s="153" t="s">
        <v>196</v>
      </c>
      <c r="AF29" s="153" t="s">
        <v>196</v>
      </c>
      <c r="AG29" s="153" t="s">
        <v>196</v>
      </c>
      <c r="AH29" s="153" t="s">
        <v>196</v>
      </c>
      <c r="AI29" s="80" t="s">
        <v>196</v>
      </c>
      <c r="AJ29" s="153" t="s">
        <v>196</v>
      </c>
      <c r="AK29" s="153" t="s">
        <v>196</v>
      </c>
      <c r="AL29" s="153" t="s">
        <v>196</v>
      </c>
      <c r="AM29" s="153" t="s">
        <v>196</v>
      </c>
      <c r="AN29" s="153" t="s">
        <v>196</v>
      </c>
      <c r="AO29" s="80" t="s">
        <v>196</v>
      </c>
      <c r="AP29" s="153" t="s">
        <v>196</v>
      </c>
      <c r="AQ29" s="153" t="s">
        <v>196</v>
      </c>
      <c r="AR29" s="151" t="s">
        <v>196</v>
      </c>
      <c r="AS29" s="151" t="s">
        <v>196</v>
      </c>
      <c r="AT29" s="151" t="s">
        <v>196</v>
      </c>
      <c r="AU29" s="49" t="s">
        <v>196</v>
      </c>
      <c r="AV29" s="153" t="s">
        <v>196</v>
      </c>
      <c r="AW29" s="151" t="s">
        <v>196</v>
      </c>
      <c r="AX29" s="151" t="s">
        <v>196</v>
      </c>
      <c r="AY29" s="151" t="s">
        <v>196</v>
      </c>
      <c r="AZ29" s="151" t="s">
        <v>196</v>
      </c>
      <c r="BA29" s="80" t="s">
        <v>196</v>
      </c>
      <c r="BB29" s="151" t="s">
        <v>196</v>
      </c>
      <c r="BC29" s="151" t="s">
        <v>196</v>
      </c>
      <c r="BD29" s="151" t="s">
        <v>196</v>
      </c>
      <c r="BE29" s="151" t="s">
        <v>196</v>
      </c>
      <c r="BF29" s="151" t="s">
        <v>196</v>
      </c>
      <c r="BG29" s="49" t="s">
        <v>196</v>
      </c>
      <c r="BH29" s="153" t="s">
        <v>196</v>
      </c>
      <c r="BI29" s="151" t="s">
        <v>196</v>
      </c>
      <c r="BJ29" s="151" t="s">
        <v>196</v>
      </c>
      <c r="BK29" s="151" t="s">
        <v>196</v>
      </c>
      <c r="BL29" s="151" t="s">
        <v>196</v>
      </c>
      <c r="BM29" s="49" t="s">
        <v>196</v>
      </c>
      <c r="BN29" s="151" t="str">
        <f>прил1!BR28</f>
        <v>нд</v>
      </c>
      <c r="BO29" s="60"/>
    </row>
    <row r="30" spans="1:79" s="61" customFormat="1" ht="24" x14ac:dyDescent="0.25">
      <c r="A30" s="59" t="s">
        <v>154</v>
      </c>
      <c r="B30" s="83" t="s">
        <v>155</v>
      </c>
      <c r="C30" s="151" t="str">
        <f>прил1!C27</f>
        <v>Г</v>
      </c>
      <c r="D30" s="151" t="s">
        <v>196</v>
      </c>
      <c r="E30" s="151" t="s">
        <v>196</v>
      </c>
      <c r="F30" s="151" t="s">
        <v>196</v>
      </c>
      <c r="G30" s="151" t="s">
        <v>196</v>
      </c>
      <c r="H30" s="151" t="s">
        <v>196</v>
      </c>
      <c r="I30" s="151" t="s">
        <v>196</v>
      </c>
      <c r="J30" s="151" t="s">
        <v>196</v>
      </c>
      <c r="K30" s="49" t="s">
        <v>196</v>
      </c>
      <c r="L30" s="151" t="s">
        <v>196</v>
      </c>
      <c r="M30" s="151" t="s">
        <v>196</v>
      </c>
      <c r="N30" s="151" t="s">
        <v>196</v>
      </c>
      <c r="O30" s="151" t="s">
        <v>196</v>
      </c>
      <c r="P30" s="151" t="s">
        <v>196</v>
      </c>
      <c r="Q30" s="49" t="s">
        <v>196</v>
      </c>
      <c r="R30" s="153" t="s">
        <v>196</v>
      </c>
      <c r="S30" s="153" t="s">
        <v>196</v>
      </c>
      <c r="T30" s="153" t="s">
        <v>196</v>
      </c>
      <c r="U30" s="153" t="s">
        <v>196</v>
      </c>
      <c r="V30" s="153" t="s">
        <v>196</v>
      </c>
      <c r="W30" s="80" t="s">
        <v>196</v>
      </c>
      <c r="X30" s="153" t="s">
        <v>196</v>
      </c>
      <c r="Y30" s="153" t="s">
        <v>196</v>
      </c>
      <c r="Z30" s="153" t="s">
        <v>196</v>
      </c>
      <c r="AA30" s="153" t="s">
        <v>196</v>
      </c>
      <c r="AB30" s="153" t="s">
        <v>196</v>
      </c>
      <c r="AC30" s="80" t="s">
        <v>196</v>
      </c>
      <c r="AD30" s="153" t="s">
        <v>196</v>
      </c>
      <c r="AE30" s="153" t="s">
        <v>196</v>
      </c>
      <c r="AF30" s="153" t="s">
        <v>196</v>
      </c>
      <c r="AG30" s="153" t="s">
        <v>196</v>
      </c>
      <c r="AH30" s="153" t="s">
        <v>196</v>
      </c>
      <c r="AI30" s="80" t="s">
        <v>196</v>
      </c>
      <c r="AJ30" s="153" t="s">
        <v>196</v>
      </c>
      <c r="AK30" s="153" t="s">
        <v>196</v>
      </c>
      <c r="AL30" s="153" t="s">
        <v>196</v>
      </c>
      <c r="AM30" s="153" t="s">
        <v>196</v>
      </c>
      <c r="AN30" s="153" t="s">
        <v>196</v>
      </c>
      <c r="AO30" s="80" t="s">
        <v>196</v>
      </c>
      <c r="AP30" s="153" t="s">
        <v>196</v>
      </c>
      <c r="AQ30" s="153" t="s">
        <v>196</v>
      </c>
      <c r="AR30" s="151" t="s">
        <v>196</v>
      </c>
      <c r="AS30" s="151" t="s">
        <v>196</v>
      </c>
      <c r="AT30" s="151" t="s">
        <v>196</v>
      </c>
      <c r="AU30" s="49" t="s">
        <v>196</v>
      </c>
      <c r="AV30" s="153" t="s">
        <v>196</v>
      </c>
      <c r="AW30" s="151" t="s">
        <v>196</v>
      </c>
      <c r="AX30" s="151" t="s">
        <v>196</v>
      </c>
      <c r="AY30" s="151" t="s">
        <v>196</v>
      </c>
      <c r="AZ30" s="151" t="s">
        <v>196</v>
      </c>
      <c r="BA30" s="80" t="s">
        <v>196</v>
      </c>
      <c r="BB30" s="151" t="s">
        <v>196</v>
      </c>
      <c r="BC30" s="151" t="s">
        <v>196</v>
      </c>
      <c r="BD30" s="151" t="s">
        <v>196</v>
      </c>
      <c r="BE30" s="151" t="s">
        <v>196</v>
      </c>
      <c r="BF30" s="151" t="s">
        <v>196</v>
      </c>
      <c r="BG30" s="49" t="s">
        <v>196</v>
      </c>
      <c r="BH30" s="153" t="s">
        <v>196</v>
      </c>
      <c r="BI30" s="151" t="s">
        <v>196</v>
      </c>
      <c r="BJ30" s="151" t="s">
        <v>196</v>
      </c>
      <c r="BK30" s="151" t="s">
        <v>196</v>
      </c>
      <c r="BL30" s="151" t="s">
        <v>196</v>
      </c>
      <c r="BM30" s="49" t="s">
        <v>196</v>
      </c>
      <c r="BN30" s="151" t="str">
        <f>прил1!BR27</f>
        <v>нд</v>
      </c>
      <c r="BO30" s="60"/>
    </row>
    <row r="31" spans="1:79" s="61" customFormat="1" ht="24" x14ac:dyDescent="0.25">
      <c r="A31" s="59" t="s">
        <v>156</v>
      </c>
      <c r="B31" s="83" t="s">
        <v>157</v>
      </c>
      <c r="C31" s="151" t="str">
        <f>прил1!C28</f>
        <v>Г</v>
      </c>
      <c r="D31" s="151" t="s">
        <v>196</v>
      </c>
      <c r="E31" s="151" t="s">
        <v>196</v>
      </c>
      <c r="F31" s="151" t="s">
        <v>196</v>
      </c>
      <c r="G31" s="151" t="s">
        <v>196</v>
      </c>
      <c r="H31" s="151" t="s">
        <v>196</v>
      </c>
      <c r="I31" s="151" t="s">
        <v>196</v>
      </c>
      <c r="J31" s="151" t="s">
        <v>196</v>
      </c>
      <c r="K31" s="49" t="s">
        <v>196</v>
      </c>
      <c r="L31" s="151" t="s">
        <v>196</v>
      </c>
      <c r="M31" s="151" t="s">
        <v>196</v>
      </c>
      <c r="N31" s="151" t="s">
        <v>196</v>
      </c>
      <c r="O31" s="151" t="s">
        <v>196</v>
      </c>
      <c r="P31" s="151" t="s">
        <v>196</v>
      </c>
      <c r="Q31" s="49" t="s">
        <v>196</v>
      </c>
      <c r="R31" s="153" t="s">
        <v>196</v>
      </c>
      <c r="S31" s="153" t="s">
        <v>196</v>
      </c>
      <c r="T31" s="153" t="s">
        <v>196</v>
      </c>
      <c r="U31" s="153" t="s">
        <v>196</v>
      </c>
      <c r="V31" s="153" t="s">
        <v>196</v>
      </c>
      <c r="W31" s="80" t="s">
        <v>196</v>
      </c>
      <c r="X31" s="153" t="s">
        <v>196</v>
      </c>
      <c r="Y31" s="153" t="s">
        <v>196</v>
      </c>
      <c r="Z31" s="153" t="s">
        <v>196</v>
      </c>
      <c r="AA31" s="153" t="s">
        <v>196</v>
      </c>
      <c r="AB31" s="153" t="s">
        <v>196</v>
      </c>
      <c r="AC31" s="80" t="s">
        <v>196</v>
      </c>
      <c r="AD31" s="153" t="s">
        <v>196</v>
      </c>
      <c r="AE31" s="153" t="s">
        <v>196</v>
      </c>
      <c r="AF31" s="153" t="s">
        <v>196</v>
      </c>
      <c r="AG31" s="153" t="s">
        <v>196</v>
      </c>
      <c r="AH31" s="153" t="s">
        <v>196</v>
      </c>
      <c r="AI31" s="80" t="s">
        <v>196</v>
      </c>
      <c r="AJ31" s="153" t="s">
        <v>196</v>
      </c>
      <c r="AK31" s="153" t="s">
        <v>196</v>
      </c>
      <c r="AL31" s="153" t="s">
        <v>196</v>
      </c>
      <c r="AM31" s="153" t="s">
        <v>196</v>
      </c>
      <c r="AN31" s="153" t="s">
        <v>196</v>
      </c>
      <c r="AO31" s="80" t="s">
        <v>196</v>
      </c>
      <c r="AP31" s="153" t="s">
        <v>196</v>
      </c>
      <c r="AQ31" s="153" t="s">
        <v>196</v>
      </c>
      <c r="AR31" s="151" t="s">
        <v>196</v>
      </c>
      <c r="AS31" s="151" t="s">
        <v>196</v>
      </c>
      <c r="AT31" s="151" t="s">
        <v>196</v>
      </c>
      <c r="AU31" s="49" t="s">
        <v>196</v>
      </c>
      <c r="AV31" s="153" t="s">
        <v>196</v>
      </c>
      <c r="AW31" s="151" t="s">
        <v>196</v>
      </c>
      <c r="AX31" s="151" t="s">
        <v>196</v>
      </c>
      <c r="AY31" s="151" t="s">
        <v>196</v>
      </c>
      <c r="AZ31" s="151" t="s">
        <v>196</v>
      </c>
      <c r="BA31" s="80" t="s">
        <v>196</v>
      </c>
      <c r="BB31" s="151" t="s">
        <v>196</v>
      </c>
      <c r="BC31" s="151" t="s">
        <v>196</v>
      </c>
      <c r="BD31" s="151" t="s">
        <v>196</v>
      </c>
      <c r="BE31" s="151" t="s">
        <v>196</v>
      </c>
      <c r="BF31" s="151" t="s">
        <v>196</v>
      </c>
      <c r="BG31" s="49" t="s">
        <v>196</v>
      </c>
      <c r="BH31" s="153" t="s">
        <v>196</v>
      </c>
      <c r="BI31" s="151" t="s">
        <v>196</v>
      </c>
      <c r="BJ31" s="151" t="s">
        <v>196</v>
      </c>
      <c r="BK31" s="151" t="s">
        <v>196</v>
      </c>
      <c r="BL31" s="151" t="s">
        <v>196</v>
      </c>
      <c r="BM31" s="49" t="s">
        <v>196</v>
      </c>
      <c r="BN31" s="151" t="str">
        <f>прил1!BR28</f>
        <v>нд</v>
      </c>
      <c r="BO31" s="60"/>
    </row>
    <row r="32" spans="1:79" s="61" customFormat="1" ht="24" x14ac:dyDescent="0.25">
      <c r="A32" s="59" t="s">
        <v>177</v>
      </c>
      <c r="B32" s="83" t="s">
        <v>158</v>
      </c>
      <c r="C32" s="151" t="str">
        <f>прил1!C31</f>
        <v>Г</v>
      </c>
      <c r="D32" s="151" t="s">
        <v>196</v>
      </c>
      <c r="E32" s="151" t="s">
        <v>196</v>
      </c>
      <c r="F32" s="151" t="s">
        <v>196</v>
      </c>
      <c r="G32" s="151" t="s">
        <v>196</v>
      </c>
      <c r="H32" s="151" t="s">
        <v>196</v>
      </c>
      <c r="I32" s="151" t="s">
        <v>196</v>
      </c>
      <c r="J32" s="151" t="s">
        <v>196</v>
      </c>
      <c r="K32" s="49" t="s">
        <v>196</v>
      </c>
      <c r="L32" s="151" t="s">
        <v>196</v>
      </c>
      <c r="M32" s="151" t="s">
        <v>196</v>
      </c>
      <c r="N32" s="151" t="s">
        <v>196</v>
      </c>
      <c r="O32" s="151" t="s">
        <v>196</v>
      </c>
      <c r="P32" s="151" t="s">
        <v>196</v>
      </c>
      <c r="Q32" s="49" t="s">
        <v>196</v>
      </c>
      <c r="R32" s="153" t="s">
        <v>196</v>
      </c>
      <c r="S32" s="153" t="s">
        <v>196</v>
      </c>
      <c r="T32" s="153" t="s">
        <v>196</v>
      </c>
      <c r="U32" s="153" t="s">
        <v>196</v>
      </c>
      <c r="V32" s="153" t="s">
        <v>196</v>
      </c>
      <c r="W32" s="80" t="s">
        <v>196</v>
      </c>
      <c r="X32" s="153" t="s">
        <v>196</v>
      </c>
      <c r="Y32" s="153" t="s">
        <v>196</v>
      </c>
      <c r="Z32" s="153" t="s">
        <v>196</v>
      </c>
      <c r="AA32" s="153" t="s">
        <v>196</v>
      </c>
      <c r="AB32" s="153" t="s">
        <v>196</v>
      </c>
      <c r="AC32" s="80" t="s">
        <v>196</v>
      </c>
      <c r="AD32" s="153" t="s">
        <v>196</v>
      </c>
      <c r="AE32" s="153" t="s">
        <v>196</v>
      </c>
      <c r="AF32" s="153" t="s">
        <v>196</v>
      </c>
      <c r="AG32" s="153" t="s">
        <v>196</v>
      </c>
      <c r="AH32" s="153" t="s">
        <v>196</v>
      </c>
      <c r="AI32" s="80" t="s">
        <v>196</v>
      </c>
      <c r="AJ32" s="153" t="s">
        <v>196</v>
      </c>
      <c r="AK32" s="153" t="s">
        <v>196</v>
      </c>
      <c r="AL32" s="153" t="s">
        <v>196</v>
      </c>
      <c r="AM32" s="153" t="s">
        <v>196</v>
      </c>
      <c r="AN32" s="153" t="s">
        <v>196</v>
      </c>
      <c r="AO32" s="80" t="s">
        <v>196</v>
      </c>
      <c r="AP32" s="153" t="s">
        <v>196</v>
      </c>
      <c r="AQ32" s="153" t="s">
        <v>196</v>
      </c>
      <c r="AR32" s="151" t="s">
        <v>196</v>
      </c>
      <c r="AS32" s="151" t="s">
        <v>196</v>
      </c>
      <c r="AT32" s="151" t="s">
        <v>196</v>
      </c>
      <c r="AU32" s="49" t="s">
        <v>196</v>
      </c>
      <c r="AV32" s="153" t="s">
        <v>196</v>
      </c>
      <c r="AW32" s="151" t="s">
        <v>196</v>
      </c>
      <c r="AX32" s="151" t="s">
        <v>196</v>
      </c>
      <c r="AY32" s="151" t="s">
        <v>196</v>
      </c>
      <c r="AZ32" s="151" t="s">
        <v>196</v>
      </c>
      <c r="BA32" s="80" t="s">
        <v>196</v>
      </c>
      <c r="BB32" s="151" t="s">
        <v>196</v>
      </c>
      <c r="BC32" s="151" t="s">
        <v>196</v>
      </c>
      <c r="BD32" s="151" t="s">
        <v>196</v>
      </c>
      <c r="BE32" s="151" t="s">
        <v>196</v>
      </c>
      <c r="BF32" s="151" t="s">
        <v>196</v>
      </c>
      <c r="BG32" s="49" t="s">
        <v>196</v>
      </c>
      <c r="BH32" s="153" t="s">
        <v>196</v>
      </c>
      <c r="BI32" s="151" t="s">
        <v>196</v>
      </c>
      <c r="BJ32" s="151" t="s">
        <v>196</v>
      </c>
      <c r="BK32" s="151" t="s">
        <v>196</v>
      </c>
      <c r="BL32" s="151" t="s">
        <v>196</v>
      </c>
      <c r="BM32" s="49" t="s">
        <v>196</v>
      </c>
      <c r="BN32" s="151" t="str">
        <f>прил1!BR31</f>
        <v>нд</v>
      </c>
      <c r="BO32" s="60"/>
    </row>
    <row r="33" spans="1:67" s="61" customFormat="1" ht="24" x14ac:dyDescent="0.25">
      <c r="A33" s="59" t="s">
        <v>178</v>
      </c>
      <c r="B33" s="83" t="s">
        <v>159</v>
      </c>
      <c r="C33" s="151" t="str">
        <f>прил1!C32</f>
        <v>Г</v>
      </c>
      <c r="D33" s="151" t="s">
        <v>196</v>
      </c>
      <c r="E33" s="151" t="s">
        <v>196</v>
      </c>
      <c r="F33" s="151" t="s">
        <v>196</v>
      </c>
      <c r="G33" s="151" t="s">
        <v>196</v>
      </c>
      <c r="H33" s="151" t="s">
        <v>196</v>
      </c>
      <c r="I33" s="151" t="s">
        <v>196</v>
      </c>
      <c r="J33" s="151" t="s">
        <v>196</v>
      </c>
      <c r="K33" s="49" t="s">
        <v>196</v>
      </c>
      <c r="L33" s="151" t="s">
        <v>196</v>
      </c>
      <c r="M33" s="151" t="s">
        <v>196</v>
      </c>
      <c r="N33" s="151" t="s">
        <v>196</v>
      </c>
      <c r="O33" s="151" t="s">
        <v>196</v>
      </c>
      <c r="P33" s="151" t="s">
        <v>196</v>
      </c>
      <c r="Q33" s="49" t="s">
        <v>196</v>
      </c>
      <c r="R33" s="153" t="s">
        <v>196</v>
      </c>
      <c r="S33" s="153" t="s">
        <v>196</v>
      </c>
      <c r="T33" s="153" t="s">
        <v>196</v>
      </c>
      <c r="U33" s="153" t="s">
        <v>196</v>
      </c>
      <c r="V33" s="153" t="s">
        <v>196</v>
      </c>
      <c r="W33" s="80" t="s">
        <v>196</v>
      </c>
      <c r="X33" s="153" t="s">
        <v>196</v>
      </c>
      <c r="Y33" s="153" t="s">
        <v>196</v>
      </c>
      <c r="Z33" s="153" t="s">
        <v>196</v>
      </c>
      <c r="AA33" s="153" t="s">
        <v>196</v>
      </c>
      <c r="AB33" s="153" t="s">
        <v>196</v>
      </c>
      <c r="AC33" s="80" t="s">
        <v>196</v>
      </c>
      <c r="AD33" s="153" t="s">
        <v>196</v>
      </c>
      <c r="AE33" s="153" t="s">
        <v>196</v>
      </c>
      <c r="AF33" s="153" t="s">
        <v>196</v>
      </c>
      <c r="AG33" s="153" t="s">
        <v>196</v>
      </c>
      <c r="AH33" s="153" t="s">
        <v>196</v>
      </c>
      <c r="AI33" s="80" t="s">
        <v>196</v>
      </c>
      <c r="AJ33" s="153" t="s">
        <v>196</v>
      </c>
      <c r="AK33" s="153" t="s">
        <v>196</v>
      </c>
      <c r="AL33" s="153" t="s">
        <v>196</v>
      </c>
      <c r="AM33" s="153" t="s">
        <v>196</v>
      </c>
      <c r="AN33" s="153" t="s">
        <v>196</v>
      </c>
      <c r="AO33" s="80" t="s">
        <v>196</v>
      </c>
      <c r="AP33" s="153" t="s">
        <v>196</v>
      </c>
      <c r="AQ33" s="153" t="s">
        <v>196</v>
      </c>
      <c r="AR33" s="151" t="s">
        <v>196</v>
      </c>
      <c r="AS33" s="151" t="s">
        <v>196</v>
      </c>
      <c r="AT33" s="151" t="s">
        <v>196</v>
      </c>
      <c r="AU33" s="49" t="s">
        <v>196</v>
      </c>
      <c r="AV33" s="153" t="s">
        <v>196</v>
      </c>
      <c r="AW33" s="151" t="s">
        <v>196</v>
      </c>
      <c r="AX33" s="151" t="s">
        <v>196</v>
      </c>
      <c r="AY33" s="151" t="s">
        <v>196</v>
      </c>
      <c r="AZ33" s="151" t="s">
        <v>196</v>
      </c>
      <c r="BA33" s="80" t="s">
        <v>196</v>
      </c>
      <c r="BB33" s="151" t="s">
        <v>196</v>
      </c>
      <c r="BC33" s="151" t="s">
        <v>196</v>
      </c>
      <c r="BD33" s="151" t="s">
        <v>196</v>
      </c>
      <c r="BE33" s="151" t="s">
        <v>196</v>
      </c>
      <c r="BF33" s="151" t="s">
        <v>196</v>
      </c>
      <c r="BG33" s="49" t="s">
        <v>196</v>
      </c>
      <c r="BH33" s="153" t="s">
        <v>196</v>
      </c>
      <c r="BI33" s="151" t="s">
        <v>196</v>
      </c>
      <c r="BJ33" s="151" t="s">
        <v>196</v>
      </c>
      <c r="BK33" s="151" t="s">
        <v>196</v>
      </c>
      <c r="BL33" s="151" t="s">
        <v>196</v>
      </c>
      <c r="BM33" s="49" t="s">
        <v>196</v>
      </c>
      <c r="BN33" s="151" t="str">
        <f>прил1!BR32</f>
        <v>нд</v>
      </c>
      <c r="BO33" s="60"/>
    </row>
    <row r="34" spans="1:67" s="79" customFormat="1" ht="24" x14ac:dyDescent="0.25">
      <c r="A34" s="68" t="s">
        <v>179</v>
      </c>
      <c r="B34" s="69" t="s">
        <v>160</v>
      </c>
      <c r="C34" s="70" t="str">
        <f>прил1!C33</f>
        <v>Г</v>
      </c>
      <c r="D34" s="78">
        <f>R34+S34+AD34+F34+AE34+AP34+AQ34</f>
        <v>1104.1479999999999</v>
      </c>
      <c r="E34" s="78">
        <f>X34+Y34+AJ34+AK34+AV34+AW34</f>
        <v>1667.89705</v>
      </c>
      <c r="F34" s="78">
        <f>F35+F38+F41</f>
        <v>19.637</v>
      </c>
      <c r="G34" s="70">
        <v>0</v>
      </c>
      <c r="H34" s="78" t="str">
        <f t="shared" ref="H34:BA34" si="4">H38</f>
        <v>нд</v>
      </c>
      <c r="I34" s="78" t="str">
        <f t="shared" si="4"/>
        <v>нд</v>
      </c>
      <c r="J34" s="78" t="str">
        <f t="shared" si="4"/>
        <v>нд</v>
      </c>
      <c r="K34" s="70">
        <f>K35+K38+K41</f>
        <v>0</v>
      </c>
      <c r="L34" s="42">
        <f>L38+L41</f>
        <v>20.089100500000001</v>
      </c>
      <c r="M34" s="42">
        <f>M38+M41</f>
        <v>69.264155090000003</v>
      </c>
      <c r="N34" s="78" t="str">
        <f t="shared" si="4"/>
        <v>нд</v>
      </c>
      <c r="O34" s="78" t="str">
        <f t="shared" si="4"/>
        <v>нд</v>
      </c>
      <c r="P34" s="78" t="str">
        <f t="shared" si="4"/>
        <v>нд</v>
      </c>
      <c r="Q34" s="70">
        <f>Q38+Q41</f>
        <v>27084</v>
      </c>
      <c r="R34" s="78">
        <f>R38+R41</f>
        <v>7.6969999999999992</v>
      </c>
      <c r="S34" s="78">
        <f>S38+S41</f>
        <v>642.69200000000001</v>
      </c>
      <c r="T34" s="78" t="str">
        <f t="shared" si="4"/>
        <v>нд</v>
      </c>
      <c r="U34" s="78" t="str">
        <f t="shared" si="4"/>
        <v>нд</v>
      </c>
      <c r="V34" s="78" t="str">
        <f t="shared" si="4"/>
        <v>нд</v>
      </c>
      <c r="W34" s="54">
        <f t="shared" si="4"/>
        <v>55417</v>
      </c>
      <c r="X34" s="78">
        <f>X38+X41</f>
        <v>21.626333333333331</v>
      </c>
      <c r="Y34" s="78">
        <f>Y38+Y41</f>
        <v>200</v>
      </c>
      <c r="Z34" s="78" t="str">
        <f t="shared" si="4"/>
        <v>нд</v>
      </c>
      <c r="AA34" s="78" t="str">
        <f t="shared" si="4"/>
        <v>нд</v>
      </c>
      <c r="AB34" s="78" t="str">
        <f t="shared" si="4"/>
        <v>нд</v>
      </c>
      <c r="AC34" s="54">
        <f t="shared" si="4"/>
        <v>24181</v>
      </c>
      <c r="AD34" s="78">
        <f>AD35+AD38+AD41</f>
        <v>7.9390000000000001</v>
      </c>
      <c r="AE34" s="78">
        <f>AE35+AE38+AE41</f>
        <v>426.18299999999999</v>
      </c>
      <c r="AF34" s="78" t="str">
        <f t="shared" si="4"/>
        <v>нд</v>
      </c>
      <c r="AG34" s="78" t="str">
        <f t="shared" si="4"/>
        <v>нд</v>
      </c>
      <c r="AH34" s="78" t="str">
        <f t="shared" si="4"/>
        <v>нд</v>
      </c>
      <c r="AI34" s="54">
        <f t="shared" si="4"/>
        <v>47491</v>
      </c>
      <c r="AJ34" s="78">
        <f>AJ35+AJ38+AJ41</f>
        <v>34.652416666666667</v>
      </c>
      <c r="AK34" s="78">
        <f t="shared" si="4"/>
        <v>1411.6183000000001</v>
      </c>
      <c r="AL34" s="78" t="str">
        <f t="shared" si="4"/>
        <v>нд</v>
      </c>
      <c r="AM34" s="78" t="str">
        <f t="shared" si="4"/>
        <v>нд</v>
      </c>
      <c r="AN34" s="78" t="str">
        <f t="shared" si="4"/>
        <v>нд</v>
      </c>
      <c r="AO34" s="54">
        <f t="shared" si="4"/>
        <v>152504</v>
      </c>
      <c r="AP34" s="78">
        <f>AP35+AP38+AP41</f>
        <v>0</v>
      </c>
      <c r="AQ34" s="78">
        <f t="shared" si="4"/>
        <v>0</v>
      </c>
      <c r="AR34" s="78" t="str">
        <f t="shared" si="4"/>
        <v>нд</v>
      </c>
      <c r="AS34" s="78" t="str">
        <f t="shared" si="4"/>
        <v>нд</v>
      </c>
      <c r="AT34" s="78" t="str">
        <f t="shared" si="4"/>
        <v>нд</v>
      </c>
      <c r="AU34" s="54">
        <f t="shared" si="4"/>
        <v>0</v>
      </c>
      <c r="AV34" s="78">
        <f>AV35+AV38+AV41</f>
        <v>0</v>
      </c>
      <c r="AW34" s="78">
        <f t="shared" si="4"/>
        <v>0</v>
      </c>
      <c r="AX34" s="78" t="str">
        <f t="shared" si="4"/>
        <v>нд</v>
      </c>
      <c r="AY34" s="78" t="str">
        <f t="shared" si="4"/>
        <v>нд</v>
      </c>
      <c r="AZ34" s="78" t="str">
        <f t="shared" si="4"/>
        <v>нд</v>
      </c>
      <c r="BA34" s="54">
        <f t="shared" si="4"/>
        <v>0</v>
      </c>
      <c r="BB34" s="78">
        <f>BB38+BB35+BB41</f>
        <v>35.273000000000003</v>
      </c>
      <c r="BC34" s="78">
        <f>BC38+BC35+BC41</f>
        <v>1068.875</v>
      </c>
      <c r="BD34" s="78" t="str">
        <f t="shared" ref="BD34:BN34" si="5">BD38</f>
        <v>нд</v>
      </c>
      <c r="BE34" s="78" t="str">
        <f t="shared" si="5"/>
        <v>нд</v>
      </c>
      <c r="BF34" s="78" t="str">
        <f t="shared" si="5"/>
        <v>нд</v>
      </c>
      <c r="BG34" s="54">
        <f t="shared" si="5"/>
        <v>102908</v>
      </c>
      <c r="BH34" s="78">
        <f>BH38+BH35+BH41</f>
        <v>56.278750000000002</v>
      </c>
      <c r="BI34" s="78">
        <f t="shared" si="5"/>
        <v>1611.6183000000001</v>
      </c>
      <c r="BJ34" s="78" t="str">
        <f t="shared" si="5"/>
        <v>нд</v>
      </c>
      <c r="BK34" s="78" t="str">
        <f t="shared" si="5"/>
        <v>нд</v>
      </c>
      <c r="BL34" s="78" t="str">
        <f t="shared" si="5"/>
        <v>нд</v>
      </c>
      <c r="BM34" s="54">
        <f>BM38</f>
        <v>176685</v>
      </c>
      <c r="BN34" s="143" t="str">
        <f t="shared" si="5"/>
        <v>Выполнение требований ФЗ от 27.12.2018 № 522-ФЗ</v>
      </c>
      <c r="BO34" s="144"/>
    </row>
    <row r="35" spans="1:67" s="79" customFormat="1" ht="36" x14ac:dyDescent="0.25">
      <c r="A35" s="68" t="s">
        <v>180</v>
      </c>
      <c r="B35" s="69" t="s">
        <v>181</v>
      </c>
      <c r="C35" s="70" t="str">
        <f>прил1!C34</f>
        <v>Г</v>
      </c>
      <c r="D35" s="70" t="s">
        <v>196</v>
      </c>
      <c r="E35" s="70" t="s">
        <v>196</v>
      </c>
      <c r="F35" s="70">
        <v>0</v>
      </c>
      <c r="G35" s="70" t="s">
        <v>196</v>
      </c>
      <c r="H35" s="70" t="s">
        <v>196</v>
      </c>
      <c r="I35" s="70" t="s">
        <v>196</v>
      </c>
      <c r="J35" s="70" t="s">
        <v>196</v>
      </c>
      <c r="K35" s="54">
        <v>0</v>
      </c>
      <c r="L35" s="70" t="s">
        <v>196</v>
      </c>
      <c r="M35" s="70" t="s">
        <v>196</v>
      </c>
      <c r="N35" s="70" t="s">
        <v>196</v>
      </c>
      <c r="O35" s="70" t="s">
        <v>196</v>
      </c>
      <c r="P35" s="70" t="s">
        <v>196</v>
      </c>
      <c r="Q35" s="70" t="s">
        <v>196</v>
      </c>
      <c r="R35" s="70" t="s">
        <v>196</v>
      </c>
      <c r="S35" s="70" t="s">
        <v>196</v>
      </c>
      <c r="T35" s="70" t="s">
        <v>196</v>
      </c>
      <c r="U35" s="70" t="s">
        <v>196</v>
      </c>
      <c r="V35" s="70" t="s">
        <v>196</v>
      </c>
      <c r="W35" s="70" t="s">
        <v>196</v>
      </c>
      <c r="X35" s="70" t="s">
        <v>196</v>
      </c>
      <c r="Y35" s="70">
        <v>0</v>
      </c>
      <c r="Z35" s="70" t="s">
        <v>196</v>
      </c>
      <c r="AA35" s="70" t="s">
        <v>196</v>
      </c>
      <c r="AB35" s="70" t="s">
        <v>196</v>
      </c>
      <c r="AC35" s="70" t="s">
        <v>196</v>
      </c>
      <c r="AD35" s="42">
        <v>0</v>
      </c>
      <c r="AE35" s="70">
        <v>0</v>
      </c>
      <c r="AF35" s="70" t="s">
        <v>196</v>
      </c>
      <c r="AG35" s="70" t="s">
        <v>196</v>
      </c>
      <c r="AH35" s="70" t="s">
        <v>196</v>
      </c>
      <c r="AI35" s="70" t="s">
        <v>196</v>
      </c>
      <c r="AJ35" s="70">
        <v>0</v>
      </c>
      <c r="AK35" s="70" t="s">
        <v>196</v>
      </c>
      <c r="AL35" s="70" t="s">
        <v>196</v>
      </c>
      <c r="AM35" s="70" t="s">
        <v>196</v>
      </c>
      <c r="AN35" s="70" t="s">
        <v>196</v>
      </c>
      <c r="AO35" s="70" t="s">
        <v>196</v>
      </c>
      <c r="AP35" s="42">
        <v>0</v>
      </c>
      <c r="AQ35" s="42">
        <v>0</v>
      </c>
      <c r="AR35" s="70" t="s">
        <v>196</v>
      </c>
      <c r="AS35" s="70" t="s">
        <v>196</v>
      </c>
      <c r="AT35" s="70" t="s">
        <v>196</v>
      </c>
      <c r="AU35" s="70" t="s">
        <v>196</v>
      </c>
      <c r="AV35" s="70">
        <v>0</v>
      </c>
      <c r="AW35" s="70" t="s">
        <v>196</v>
      </c>
      <c r="AX35" s="70" t="s">
        <v>196</v>
      </c>
      <c r="AY35" s="70" t="s">
        <v>196</v>
      </c>
      <c r="AZ35" s="70" t="s">
        <v>196</v>
      </c>
      <c r="BA35" s="70" t="s">
        <v>196</v>
      </c>
      <c r="BB35" s="78">
        <v>0</v>
      </c>
      <c r="BC35" s="78">
        <v>0</v>
      </c>
      <c r="BD35" s="70" t="s">
        <v>196</v>
      </c>
      <c r="BE35" s="70" t="s">
        <v>196</v>
      </c>
      <c r="BF35" s="70" t="s">
        <v>196</v>
      </c>
      <c r="BG35" s="70" t="s">
        <v>196</v>
      </c>
      <c r="BH35" s="70">
        <v>0</v>
      </c>
      <c r="BI35" s="70" t="s">
        <v>196</v>
      </c>
      <c r="BJ35" s="70" t="s">
        <v>196</v>
      </c>
      <c r="BK35" s="70" t="s">
        <v>196</v>
      </c>
      <c r="BL35" s="70" t="s">
        <v>196</v>
      </c>
      <c r="BM35" s="70" t="s">
        <v>196</v>
      </c>
      <c r="BN35" s="145" t="str">
        <f>прил1!BR38</f>
        <v>Выполнение требований ФЗ от 27.12.2018 № 522-ФЗ</v>
      </c>
      <c r="BO35" s="144"/>
    </row>
    <row r="36" spans="1:67" s="41" customFormat="1" ht="36" x14ac:dyDescent="0.25">
      <c r="A36" s="36" t="s">
        <v>161</v>
      </c>
      <c r="B36" s="37" t="s">
        <v>182</v>
      </c>
      <c r="C36" s="153" t="str">
        <f>прил1!C35</f>
        <v>Г</v>
      </c>
      <c r="D36" s="153" t="s">
        <v>196</v>
      </c>
      <c r="E36" s="153" t="s">
        <v>196</v>
      </c>
      <c r="F36" s="153" t="s">
        <v>196</v>
      </c>
      <c r="G36" s="153" t="s">
        <v>196</v>
      </c>
      <c r="H36" s="153" t="s">
        <v>196</v>
      </c>
      <c r="I36" s="153" t="s">
        <v>196</v>
      </c>
      <c r="J36" s="153" t="s">
        <v>196</v>
      </c>
      <c r="K36" s="80" t="s">
        <v>196</v>
      </c>
      <c r="L36" s="153" t="s">
        <v>196</v>
      </c>
      <c r="M36" s="153" t="s">
        <v>196</v>
      </c>
      <c r="N36" s="153" t="s">
        <v>196</v>
      </c>
      <c r="O36" s="153" t="s">
        <v>196</v>
      </c>
      <c r="P36" s="153" t="s">
        <v>196</v>
      </c>
      <c r="Q36" s="153" t="s">
        <v>196</v>
      </c>
      <c r="R36" s="153" t="s">
        <v>196</v>
      </c>
      <c r="S36" s="153" t="s">
        <v>196</v>
      </c>
      <c r="T36" s="153" t="s">
        <v>196</v>
      </c>
      <c r="U36" s="153" t="s">
        <v>196</v>
      </c>
      <c r="V36" s="153" t="s">
        <v>196</v>
      </c>
      <c r="W36" s="153" t="s">
        <v>196</v>
      </c>
      <c r="X36" s="153" t="s">
        <v>196</v>
      </c>
      <c r="Y36" s="153" t="s">
        <v>196</v>
      </c>
      <c r="Z36" s="153" t="s">
        <v>196</v>
      </c>
      <c r="AA36" s="153" t="s">
        <v>196</v>
      </c>
      <c r="AB36" s="153" t="s">
        <v>196</v>
      </c>
      <c r="AC36" s="153" t="s">
        <v>196</v>
      </c>
      <c r="AD36" s="153" t="s">
        <v>196</v>
      </c>
      <c r="AE36" s="153" t="s">
        <v>196</v>
      </c>
      <c r="AF36" s="153" t="s">
        <v>196</v>
      </c>
      <c r="AG36" s="153" t="s">
        <v>196</v>
      </c>
      <c r="AH36" s="153" t="s">
        <v>196</v>
      </c>
      <c r="AI36" s="153" t="s">
        <v>196</v>
      </c>
      <c r="AJ36" s="153" t="s">
        <v>196</v>
      </c>
      <c r="AK36" s="153" t="s">
        <v>196</v>
      </c>
      <c r="AL36" s="153" t="s">
        <v>196</v>
      </c>
      <c r="AM36" s="153" t="s">
        <v>196</v>
      </c>
      <c r="AN36" s="153" t="s">
        <v>196</v>
      </c>
      <c r="AO36" s="153" t="s">
        <v>196</v>
      </c>
      <c r="AP36" s="153" t="s">
        <v>196</v>
      </c>
      <c r="AQ36" s="153" t="s">
        <v>196</v>
      </c>
      <c r="AR36" s="153" t="s">
        <v>196</v>
      </c>
      <c r="AS36" s="153" t="s">
        <v>196</v>
      </c>
      <c r="AT36" s="153" t="s">
        <v>196</v>
      </c>
      <c r="AU36" s="153" t="s">
        <v>196</v>
      </c>
      <c r="AV36" s="153" t="s">
        <v>196</v>
      </c>
      <c r="AW36" s="153" t="s">
        <v>196</v>
      </c>
      <c r="AX36" s="153" t="s">
        <v>196</v>
      </c>
      <c r="AY36" s="153" t="s">
        <v>196</v>
      </c>
      <c r="AZ36" s="153" t="s">
        <v>196</v>
      </c>
      <c r="BA36" s="153" t="s">
        <v>196</v>
      </c>
      <c r="BB36" s="153" t="s">
        <v>196</v>
      </c>
      <c r="BC36" s="153" t="s">
        <v>196</v>
      </c>
      <c r="BD36" s="153" t="s">
        <v>196</v>
      </c>
      <c r="BE36" s="153" t="s">
        <v>196</v>
      </c>
      <c r="BF36" s="153" t="s">
        <v>196</v>
      </c>
      <c r="BG36" s="153" t="s">
        <v>196</v>
      </c>
      <c r="BH36" s="153" t="s">
        <v>196</v>
      </c>
      <c r="BI36" s="153" t="s">
        <v>196</v>
      </c>
      <c r="BJ36" s="153" t="s">
        <v>196</v>
      </c>
      <c r="BK36" s="153" t="s">
        <v>196</v>
      </c>
      <c r="BL36" s="153" t="s">
        <v>196</v>
      </c>
      <c r="BM36" s="153" t="s">
        <v>196</v>
      </c>
      <c r="BN36" s="153" t="str">
        <f>прил1!BR40</f>
        <v>нд</v>
      </c>
      <c r="BO36" s="81"/>
    </row>
    <row r="37" spans="1:67" s="41" customFormat="1" ht="24" x14ac:dyDescent="0.25">
      <c r="A37" s="36" t="s">
        <v>162</v>
      </c>
      <c r="B37" s="37" t="s">
        <v>163</v>
      </c>
      <c r="C37" s="153" t="str">
        <f>прил1!C36</f>
        <v>Г</v>
      </c>
      <c r="D37" s="153" t="s">
        <v>196</v>
      </c>
      <c r="E37" s="153" t="s">
        <v>196</v>
      </c>
      <c r="F37" s="153" t="s">
        <v>196</v>
      </c>
      <c r="G37" s="153" t="s">
        <v>196</v>
      </c>
      <c r="H37" s="153" t="s">
        <v>196</v>
      </c>
      <c r="I37" s="153" t="s">
        <v>196</v>
      </c>
      <c r="J37" s="153" t="s">
        <v>196</v>
      </c>
      <c r="K37" s="80" t="s">
        <v>196</v>
      </c>
      <c r="L37" s="153" t="s">
        <v>196</v>
      </c>
      <c r="M37" s="153" t="s">
        <v>196</v>
      </c>
      <c r="N37" s="153" t="s">
        <v>196</v>
      </c>
      <c r="O37" s="153" t="s">
        <v>196</v>
      </c>
      <c r="P37" s="153" t="s">
        <v>196</v>
      </c>
      <c r="Q37" s="153" t="s">
        <v>196</v>
      </c>
      <c r="R37" s="153" t="s">
        <v>196</v>
      </c>
      <c r="S37" s="153" t="s">
        <v>196</v>
      </c>
      <c r="T37" s="153" t="s">
        <v>196</v>
      </c>
      <c r="U37" s="153" t="s">
        <v>196</v>
      </c>
      <c r="V37" s="153" t="s">
        <v>196</v>
      </c>
      <c r="W37" s="153" t="s">
        <v>196</v>
      </c>
      <c r="X37" s="153" t="s">
        <v>196</v>
      </c>
      <c r="Y37" s="153" t="s">
        <v>196</v>
      </c>
      <c r="Z37" s="153" t="s">
        <v>196</v>
      </c>
      <c r="AA37" s="153" t="s">
        <v>196</v>
      </c>
      <c r="AB37" s="153" t="s">
        <v>196</v>
      </c>
      <c r="AC37" s="153" t="s">
        <v>196</v>
      </c>
      <c r="AD37" s="153" t="s">
        <v>196</v>
      </c>
      <c r="AE37" s="153" t="s">
        <v>196</v>
      </c>
      <c r="AF37" s="153" t="s">
        <v>196</v>
      </c>
      <c r="AG37" s="153" t="s">
        <v>196</v>
      </c>
      <c r="AH37" s="153" t="s">
        <v>196</v>
      </c>
      <c r="AI37" s="153" t="s">
        <v>196</v>
      </c>
      <c r="AJ37" s="153" t="s">
        <v>196</v>
      </c>
      <c r="AK37" s="153" t="s">
        <v>196</v>
      </c>
      <c r="AL37" s="153" t="s">
        <v>196</v>
      </c>
      <c r="AM37" s="153" t="s">
        <v>196</v>
      </c>
      <c r="AN37" s="153" t="s">
        <v>196</v>
      </c>
      <c r="AO37" s="153" t="s">
        <v>196</v>
      </c>
      <c r="AP37" s="153" t="s">
        <v>196</v>
      </c>
      <c r="AQ37" s="153" t="s">
        <v>196</v>
      </c>
      <c r="AR37" s="153" t="s">
        <v>196</v>
      </c>
      <c r="AS37" s="153" t="s">
        <v>196</v>
      </c>
      <c r="AT37" s="153" t="s">
        <v>196</v>
      </c>
      <c r="AU37" s="153" t="s">
        <v>196</v>
      </c>
      <c r="AV37" s="153" t="s">
        <v>196</v>
      </c>
      <c r="AW37" s="153" t="s">
        <v>196</v>
      </c>
      <c r="AX37" s="153" t="s">
        <v>196</v>
      </c>
      <c r="AY37" s="153" t="s">
        <v>196</v>
      </c>
      <c r="AZ37" s="153" t="s">
        <v>196</v>
      </c>
      <c r="BA37" s="153" t="s">
        <v>196</v>
      </c>
      <c r="BB37" s="153" t="s">
        <v>196</v>
      </c>
      <c r="BC37" s="153" t="s">
        <v>196</v>
      </c>
      <c r="BD37" s="153" t="s">
        <v>196</v>
      </c>
      <c r="BE37" s="153" t="s">
        <v>196</v>
      </c>
      <c r="BF37" s="153" t="s">
        <v>196</v>
      </c>
      <c r="BG37" s="153" t="s">
        <v>196</v>
      </c>
      <c r="BH37" s="153" t="s">
        <v>196</v>
      </c>
      <c r="BI37" s="153" t="s">
        <v>196</v>
      </c>
      <c r="BJ37" s="153" t="s">
        <v>196</v>
      </c>
      <c r="BK37" s="153" t="s">
        <v>196</v>
      </c>
      <c r="BL37" s="153" t="s">
        <v>196</v>
      </c>
      <c r="BM37" s="153" t="s">
        <v>196</v>
      </c>
      <c r="BN37" s="153" t="str">
        <f>прил1!BR41</f>
        <v>нд</v>
      </c>
      <c r="BO37" s="81"/>
    </row>
    <row r="38" spans="1:67" s="79" customFormat="1" ht="24" x14ac:dyDescent="0.25">
      <c r="A38" s="68" t="s">
        <v>183</v>
      </c>
      <c r="B38" s="69" t="s">
        <v>164</v>
      </c>
      <c r="C38" s="70" t="str">
        <f>прил1!C37</f>
        <v>Г</v>
      </c>
      <c r="D38" s="78">
        <f>R38+S38+AD38+AE38+AP38+AQ38</f>
        <v>1068.875</v>
      </c>
      <c r="E38" s="78">
        <f>X38+Y38+AJ38+AK38+AV38+AW38</f>
        <v>1611.6183000000001</v>
      </c>
      <c r="F38" s="70">
        <f>SUM(F39:F40)</f>
        <v>0</v>
      </c>
      <c r="G38" s="70" t="s">
        <v>196</v>
      </c>
      <c r="H38" s="70" t="s">
        <v>196</v>
      </c>
      <c r="I38" s="70" t="s">
        <v>196</v>
      </c>
      <c r="J38" s="70" t="s">
        <v>196</v>
      </c>
      <c r="K38" s="70">
        <f>SUM(K39:K40)</f>
        <v>0</v>
      </c>
      <c r="L38" s="70">
        <f>SUM(L39:L40)</f>
        <v>0</v>
      </c>
      <c r="M38" s="42">
        <f>SUM(M39:M40)</f>
        <v>69.264155090000003</v>
      </c>
      <c r="N38" s="70" t="s">
        <v>196</v>
      </c>
      <c r="O38" s="70" t="s">
        <v>196</v>
      </c>
      <c r="P38" s="70" t="s">
        <v>196</v>
      </c>
      <c r="Q38" s="70">
        <f>SUM(Q39:Q40)</f>
        <v>27084</v>
      </c>
      <c r="R38" s="78">
        <f>SUM(R39:R40)</f>
        <v>0</v>
      </c>
      <c r="S38" s="78">
        <f>SUM(S39:S40)</f>
        <v>642.69200000000001</v>
      </c>
      <c r="T38" s="70" t="s">
        <v>196</v>
      </c>
      <c r="U38" s="70" t="s">
        <v>196</v>
      </c>
      <c r="V38" s="70" t="s">
        <v>196</v>
      </c>
      <c r="W38" s="54">
        <f>SUM(W39:W40)</f>
        <v>55417</v>
      </c>
      <c r="X38" s="78">
        <f>SUM(X39:X40)</f>
        <v>0</v>
      </c>
      <c r="Y38" s="78">
        <f>SUM(Y39:Y40)</f>
        <v>200</v>
      </c>
      <c r="Z38" s="70" t="s">
        <v>196</v>
      </c>
      <c r="AA38" s="70" t="s">
        <v>196</v>
      </c>
      <c r="AB38" s="70" t="s">
        <v>196</v>
      </c>
      <c r="AC38" s="54">
        <f>SUM(AC39:AC40)</f>
        <v>24181</v>
      </c>
      <c r="AD38" s="78">
        <f>SUM(AD39:AD39)</f>
        <v>0</v>
      </c>
      <c r="AE38" s="78">
        <f>SUM(AE39:AE40)</f>
        <v>426.18299999999999</v>
      </c>
      <c r="AF38" s="70" t="s">
        <v>196</v>
      </c>
      <c r="AG38" s="70" t="s">
        <v>196</v>
      </c>
      <c r="AH38" s="70" t="s">
        <v>196</v>
      </c>
      <c r="AI38" s="54">
        <f>AI39+AI40</f>
        <v>47491</v>
      </c>
      <c r="AJ38" s="78">
        <f>SUM(AJ39:AJ40)</f>
        <v>0</v>
      </c>
      <c r="AK38" s="78">
        <f>SUM(AK39:AK40)</f>
        <v>1411.6183000000001</v>
      </c>
      <c r="AL38" s="70" t="s">
        <v>196</v>
      </c>
      <c r="AM38" s="70" t="s">
        <v>196</v>
      </c>
      <c r="AN38" s="70" t="s">
        <v>196</v>
      </c>
      <c r="AO38" s="54">
        <f>SUM(AO39:AO40)</f>
        <v>152504</v>
      </c>
      <c r="AP38" s="78">
        <f>SUM(AP39:AP40)</f>
        <v>0</v>
      </c>
      <c r="AQ38" s="78">
        <f>SUM(AQ39:AQ40)</f>
        <v>0</v>
      </c>
      <c r="AR38" s="70" t="s">
        <v>196</v>
      </c>
      <c r="AS38" s="70" t="s">
        <v>196</v>
      </c>
      <c r="AT38" s="70" t="s">
        <v>196</v>
      </c>
      <c r="AU38" s="54">
        <f>SUM(AU39:AU40)</f>
        <v>0</v>
      </c>
      <c r="AV38" s="78">
        <f>SUM(AV39:AV40)</f>
        <v>0</v>
      </c>
      <c r="AW38" s="78">
        <f>SUM(AW39:AW40)</f>
        <v>0</v>
      </c>
      <c r="AX38" s="70" t="s">
        <v>196</v>
      </c>
      <c r="AY38" s="70" t="s">
        <v>196</v>
      </c>
      <c r="AZ38" s="70" t="s">
        <v>196</v>
      </c>
      <c r="BA38" s="54">
        <f>SUM(BA39:BA40)</f>
        <v>0</v>
      </c>
      <c r="BB38" s="78">
        <f>SUM(BB39:BB40)</f>
        <v>0</v>
      </c>
      <c r="BC38" s="78">
        <f>SUM(BC39:BC40)</f>
        <v>1068.875</v>
      </c>
      <c r="BD38" s="70" t="s">
        <v>196</v>
      </c>
      <c r="BE38" s="70" t="s">
        <v>196</v>
      </c>
      <c r="BF38" s="70" t="s">
        <v>196</v>
      </c>
      <c r="BG38" s="54">
        <f>BG39+BG40</f>
        <v>102908</v>
      </c>
      <c r="BH38" s="78">
        <f>SUM(BH39:BH40)</f>
        <v>0</v>
      </c>
      <c r="BI38" s="78">
        <f>SUM(BI39:BI40)</f>
        <v>1611.6183000000001</v>
      </c>
      <c r="BJ38" s="70" t="s">
        <v>196</v>
      </c>
      <c r="BK38" s="70" t="s">
        <v>196</v>
      </c>
      <c r="BL38" s="70" t="s">
        <v>196</v>
      </c>
      <c r="BM38" s="54">
        <f>SUM(BM39:BM40)</f>
        <v>176685</v>
      </c>
      <c r="BN38" s="69" t="str">
        <f>прил1!BR37</f>
        <v>Выполнение требований ФЗ от 27.12.2018 № 522-ФЗ</v>
      </c>
      <c r="BO38" s="144"/>
    </row>
    <row r="39" spans="1:67" s="41" customFormat="1" ht="24" x14ac:dyDescent="0.25">
      <c r="A39" s="36" t="s">
        <v>254</v>
      </c>
      <c r="B39" s="62" t="str">
        <f>прил2!B37</f>
        <v>Внедрение интеллектуальных систем учета электрической энергии (мощности) (ИСУ)</v>
      </c>
      <c r="C39" s="153" t="str">
        <f>прил1!C38</f>
        <v>K_17.01.0110</v>
      </c>
      <c r="D39" s="63">
        <f>R39+S39</f>
        <v>0</v>
      </c>
      <c r="E39" s="63">
        <f>прил2!I37</f>
        <v>0</v>
      </c>
      <c r="F39" s="63">
        <v>0</v>
      </c>
      <c r="G39" s="63" t="s">
        <v>196</v>
      </c>
      <c r="H39" s="63" t="s">
        <v>196</v>
      </c>
      <c r="I39" s="63" t="s">
        <v>196</v>
      </c>
      <c r="J39" s="63" t="s">
        <v>196</v>
      </c>
      <c r="K39" s="80">
        <v>0</v>
      </c>
      <c r="L39" s="63">
        <v>0</v>
      </c>
      <c r="M39" s="63">
        <v>69.264155090000003</v>
      </c>
      <c r="N39" s="63" t="s">
        <v>196</v>
      </c>
      <c r="O39" s="63" t="s">
        <v>196</v>
      </c>
      <c r="P39" s="63" t="s">
        <v>196</v>
      </c>
      <c r="Q39" s="80">
        <v>27084</v>
      </c>
      <c r="R39" s="63">
        <v>0</v>
      </c>
      <c r="S39" s="63">
        <v>0</v>
      </c>
      <c r="T39" s="63" t="s">
        <v>196</v>
      </c>
      <c r="U39" s="63" t="s">
        <v>196</v>
      </c>
      <c r="V39" s="63" t="s">
        <v>196</v>
      </c>
      <c r="W39" s="80">
        <v>0</v>
      </c>
      <c r="X39" s="63">
        <v>0</v>
      </c>
      <c r="Y39" s="97">
        <v>0</v>
      </c>
      <c r="Z39" s="63" t="s">
        <v>196</v>
      </c>
      <c r="AA39" s="63" t="s">
        <v>196</v>
      </c>
      <c r="AB39" s="63" t="s">
        <v>196</v>
      </c>
      <c r="AC39" s="146">
        <v>0</v>
      </c>
      <c r="AD39" s="65">
        <v>0</v>
      </c>
      <c r="AE39" s="63">
        <v>0</v>
      </c>
      <c r="AF39" s="63" t="s">
        <v>196</v>
      </c>
      <c r="AG39" s="63" t="s">
        <v>196</v>
      </c>
      <c r="AH39" s="63" t="s">
        <v>196</v>
      </c>
      <c r="AI39" s="80">
        <v>0</v>
      </c>
      <c r="AJ39" s="63">
        <v>0</v>
      </c>
      <c r="AK39" s="63">
        <f>SUM(AK41:AK41)</f>
        <v>0</v>
      </c>
      <c r="AL39" s="153" t="s">
        <v>196</v>
      </c>
      <c r="AM39" s="153" t="s">
        <v>196</v>
      </c>
      <c r="AN39" s="153" t="s">
        <v>196</v>
      </c>
      <c r="AO39" s="80">
        <v>0</v>
      </c>
      <c r="AP39" s="65">
        <v>0</v>
      </c>
      <c r="AQ39" s="63" t="s">
        <v>196</v>
      </c>
      <c r="AR39" s="63" t="s">
        <v>196</v>
      </c>
      <c r="AS39" s="63" t="s">
        <v>196</v>
      </c>
      <c r="AT39" s="63" t="s">
        <v>196</v>
      </c>
      <c r="AU39" s="63" t="s">
        <v>196</v>
      </c>
      <c r="AV39" s="63">
        <v>0</v>
      </c>
      <c r="AW39" s="63">
        <f>SUM(AW41:AW41)</f>
        <v>0</v>
      </c>
      <c r="AX39" s="153" t="s">
        <v>196</v>
      </c>
      <c r="AY39" s="153" t="s">
        <v>196</v>
      </c>
      <c r="AZ39" s="153" t="s">
        <v>196</v>
      </c>
      <c r="BA39" s="80">
        <f>SUM(BA41:BA41)</f>
        <v>0</v>
      </c>
      <c r="BB39" s="63">
        <f>R39+AD39+AP39</f>
        <v>0</v>
      </c>
      <c r="BC39" s="63">
        <f>S39+AE39</f>
        <v>0</v>
      </c>
      <c r="BD39" s="63" t="s">
        <v>196</v>
      </c>
      <c r="BE39" s="63" t="s">
        <v>196</v>
      </c>
      <c r="BF39" s="63" t="s">
        <v>196</v>
      </c>
      <c r="BG39" s="80">
        <f>W39</f>
        <v>0</v>
      </c>
      <c r="BH39" s="63">
        <v>0</v>
      </c>
      <c r="BI39" s="63">
        <f>Y39+AK39+AW39</f>
        <v>0</v>
      </c>
      <c r="BJ39" s="153" t="s">
        <v>196</v>
      </c>
      <c r="BK39" s="153" t="s">
        <v>196</v>
      </c>
      <c r="BL39" s="153" t="s">
        <v>196</v>
      </c>
      <c r="BM39" s="80">
        <f>SUM(BM41:BM41)</f>
        <v>0</v>
      </c>
      <c r="BN39" s="37" t="str">
        <f>прил1!BR38</f>
        <v>Выполнение требований ФЗ от 27.12.2018 № 522-ФЗ</v>
      </c>
      <c r="BO39" s="81"/>
    </row>
    <row r="40" spans="1:67" s="41" customFormat="1" ht="24" x14ac:dyDescent="0.25">
      <c r="A40" s="36" t="s">
        <v>255</v>
      </c>
      <c r="B40" s="62" t="str">
        <f>прил1!B39</f>
        <v>Создание интеллектуальной системы учета электрической энергии (2022-2025)</v>
      </c>
      <c r="C40" s="153" t="str">
        <f>прил1!C39</f>
        <v>L_17.01.0134</v>
      </c>
      <c r="D40" s="63">
        <f>прил2!H38</f>
        <v>1068.875</v>
      </c>
      <c r="E40" s="63">
        <f>прил2!I38</f>
        <v>1611.6183000000001</v>
      </c>
      <c r="F40" s="63" t="s">
        <v>196</v>
      </c>
      <c r="G40" s="63">
        <v>0</v>
      </c>
      <c r="H40" s="63" t="s">
        <v>196</v>
      </c>
      <c r="I40" s="63" t="s">
        <v>196</v>
      </c>
      <c r="J40" s="63" t="s">
        <v>196</v>
      </c>
      <c r="K40" s="80" t="s">
        <v>196</v>
      </c>
      <c r="L40" s="63">
        <v>0</v>
      </c>
      <c r="M40" s="63" t="s">
        <v>196</v>
      </c>
      <c r="N40" s="63" t="s">
        <v>196</v>
      </c>
      <c r="O40" s="63" t="s">
        <v>196</v>
      </c>
      <c r="P40" s="63" t="s">
        <v>196</v>
      </c>
      <c r="Q40" s="80">
        <v>0</v>
      </c>
      <c r="R40" s="63">
        <v>0</v>
      </c>
      <c r="S40" s="63">
        <f>прил2!AE38</f>
        <v>642.69200000000001</v>
      </c>
      <c r="T40" s="63" t="s">
        <v>196</v>
      </c>
      <c r="U40" s="63" t="s">
        <v>196</v>
      </c>
      <c r="V40" s="63" t="s">
        <v>196</v>
      </c>
      <c r="W40" s="80">
        <v>55417</v>
      </c>
      <c r="X40" s="63">
        <v>0</v>
      </c>
      <c r="Y40" s="63">
        <f>прил2!AF38</f>
        <v>200</v>
      </c>
      <c r="Z40" s="63" t="s">
        <v>196</v>
      </c>
      <c r="AA40" s="63" t="s">
        <v>196</v>
      </c>
      <c r="AB40" s="63" t="s">
        <v>196</v>
      </c>
      <c r="AC40" s="147">
        <v>24181</v>
      </c>
      <c r="AD40" s="65">
        <v>0</v>
      </c>
      <c r="AE40" s="63">
        <f>прил2!AG38</f>
        <v>426.18299999999999</v>
      </c>
      <c r="AF40" s="63" t="s">
        <v>196</v>
      </c>
      <c r="AG40" s="63" t="s">
        <v>196</v>
      </c>
      <c r="AH40" s="63" t="s">
        <v>196</v>
      </c>
      <c r="AI40" s="80">
        <v>47491</v>
      </c>
      <c r="AJ40" s="63">
        <v>0</v>
      </c>
      <c r="AK40" s="63">
        <f>прил2!AH38</f>
        <v>1411.6183000000001</v>
      </c>
      <c r="AL40" s="153" t="s">
        <v>196</v>
      </c>
      <c r="AM40" s="153" t="s">
        <v>196</v>
      </c>
      <c r="AN40" s="153" t="s">
        <v>196</v>
      </c>
      <c r="AO40" s="80">
        <v>152504</v>
      </c>
      <c r="AP40" s="65">
        <v>0</v>
      </c>
      <c r="AQ40" s="65">
        <v>0</v>
      </c>
      <c r="AR40" s="63" t="s">
        <v>196</v>
      </c>
      <c r="AS40" s="63" t="s">
        <v>196</v>
      </c>
      <c r="AT40" s="63" t="s">
        <v>196</v>
      </c>
      <c r="AU40" s="80">
        <v>0</v>
      </c>
      <c r="AV40" s="63">
        <v>0</v>
      </c>
      <c r="AW40" s="63">
        <f>прил2!AJ38</f>
        <v>0</v>
      </c>
      <c r="AX40" s="153" t="s">
        <v>196</v>
      </c>
      <c r="AY40" s="153" t="s">
        <v>196</v>
      </c>
      <c r="AZ40" s="153" t="s">
        <v>196</v>
      </c>
      <c r="BA40" s="80">
        <v>0</v>
      </c>
      <c r="BB40" s="63">
        <v>0</v>
      </c>
      <c r="BC40" s="63">
        <f>G40+S40+AE40</f>
        <v>1068.875</v>
      </c>
      <c r="BD40" s="63" t="s">
        <v>196</v>
      </c>
      <c r="BE40" s="63" t="s">
        <v>196</v>
      </c>
      <c r="BF40" s="63" t="s">
        <v>196</v>
      </c>
      <c r="BG40" s="80">
        <f>AU40+AI40+W40</f>
        <v>102908</v>
      </c>
      <c r="BH40" s="63">
        <v>0</v>
      </c>
      <c r="BI40" s="63">
        <f>Y40+AK40+AW40</f>
        <v>1611.6183000000001</v>
      </c>
      <c r="BJ40" s="153" t="s">
        <v>196</v>
      </c>
      <c r="BK40" s="153" t="s">
        <v>196</v>
      </c>
      <c r="BL40" s="153" t="s">
        <v>196</v>
      </c>
      <c r="BM40" s="80">
        <f>AC40+AO40+BA40</f>
        <v>176685</v>
      </c>
      <c r="BN40" s="37" t="str">
        <f>прил1!BR39</f>
        <v>Выполнение требований ФЗ от 27.12.2018 № 522-ФЗ</v>
      </c>
      <c r="BO40" s="81"/>
    </row>
    <row r="41" spans="1:67" s="79" customFormat="1" ht="33.75" customHeight="1" x14ac:dyDescent="0.25">
      <c r="A41" s="68" t="s">
        <v>184</v>
      </c>
      <c r="B41" s="69" t="s">
        <v>165</v>
      </c>
      <c r="C41" s="70" t="str">
        <f>прил1!C40</f>
        <v>Г</v>
      </c>
      <c r="D41" s="78">
        <f>R41+S41+AD41+F41+AE41+AP41+AQ41</f>
        <v>35.272999999999996</v>
      </c>
      <c r="E41" s="78">
        <f>X41+Y41+AJ41+AK41+AV41+AW41</f>
        <v>56.278750000000002</v>
      </c>
      <c r="F41" s="78">
        <f>F42</f>
        <v>19.637</v>
      </c>
      <c r="G41" s="70" t="s">
        <v>196</v>
      </c>
      <c r="H41" s="70" t="s">
        <v>196</v>
      </c>
      <c r="I41" s="70" t="s">
        <v>196</v>
      </c>
      <c r="J41" s="70" t="s">
        <v>196</v>
      </c>
      <c r="K41" s="54">
        <f>K42</f>
        <v>0</v>
      </c>
      <c r="L41" s="42">
        <f>L42</f>
        <v>20.089100500000001</v>
      </c>
      <c r="M41" s="70">
        <f>M42</f>
        <v>0</v>
      </c>
      <c r="N41" s="70" t="s">
        <v>196</v>
      </c>
      <c r="O41" s="70" t="s">
        <v>196</v>
      </c>
      <c r="P41" s="70" t="s">
        <v>196</v>
      </c>
      <c r="Q41" s="70">
        <v>0</v>
      </c>
      <c r="R41" s="42">
        <f>R42</f>
        <v>7.6969999999999992</v>
      </c>
      <c r="S41" s="42">
        <f>S42</f>
        <v>0</v>
      </c>
      <c r="T41" s="70" t="s">
        <v>196</v>
      </c>
      <c r="U41" s="70" t="s">
        <v>196</v>
      </c>
      <c r="V41" s="70" t="s">
        <v>196</v>
      </c>
      <c r="W41" s="70" t="s">
        <v>196</v>
      </c>
      <c r="X41" s="42">
        <f>X42</f>
        <v>21.626333333333331</v>
      </c>
      <c r="Y41" s="42">
        <f>Y42</f>
        <v>0</v>
      </c>
      <c r="Z41" s="70" t="s">
        <v>196</v>
      </c>
      <c r="AA41" s="70" t="s">
        <v>196</v>
      </c>
      <c r="AB41" s="70" t="s">
        <v>196</v>
      </c>
      <c r="AC41" s="70">
        <v>0</v>
      </c>
      <c r="AD41" s="42">
        <f>AD42</f>
        <v>7.9390000000000001</v>
      </c>
      <c r="AE41" s="70">
        <f>AE42</f>
        <v>0</v>
      </c>
      <c r="AF41" s="70" t="s">
        <v>196</v>
      </c>
      <c r="AG41" s="70" t="s">
        <v>196</v>
      </c>
      <c r="AH41" s="70" t="s">
        <v>196</v>
      </c>
      <c r="AI41" s="70" t="s">
        <v>196</v>
      </c>
      <c r="AJ41" s="42">
        <f>AJ42</f>
        <v>34.652416666666667</v>
      </c>
      <c r="AK41" s="70">
        <v>0</v>
      </c>
      <c r="AL41" s="70" t="s">
        <v>196</v>
      </c>
      <c r="AM41" s="70" t="s">
        <v>196</v>
      </c>
      <c r="AN41" s="70" t="s">
        <v>196</v>
      </c>
      <c r="AO41" s="70" t="s">
        <v>196</v>
      </c>
      <c r="AP41" s="78">
        <f>AP42</f>
        <v>0</v>
      </c>
      <c r="AQ41" s="78">
        <v>0</v>
      </c>
      <c r="AR41" s="70" t="s">
        <v>196</v>
      </c>
      <c r="AS41" s="70" t="s">
        <v>196</v>
      </c>
      <c r="AT41" s="70" t="s">
        <v>196</v>
      </c>
      <c r="AU41" s="70" t="s">
        <v>196</v>
      </c>
      <c r="AV41" s="42">
        <f>AV42</f>
        <v>0</v>
      </c>
      <c r="AW41" s="70">
        <v>0</v>
      </c>
      <c r="AX41" s="70" t="s">
        <v>196</v>
      </c>
      <c r="AY41" s="70" t="s">
        <v>196</v>
      </c>
      <c r="AZ41" s="70" t="s">
        <v>196</v>
      </c>
      <c r="BA41" s="70" t="s">
        <v>196</v>
      </c>
      <c r="BB41" s="42">
        <f>BB42</f>
        <v>35.273000000000003</v>
      </c>
      <c r="BC41" s="42">
        <f>BC42</f>
        <v>0</v>
      </c>
      <c r="BD41" s="70" t="s">
        <v>196</v>
      </c>
      <c r="BE41" s="70" t="s">
        <v>196</v>
      </c>
      <c r="BF41" s="70" t="s">
        <v>196</v>
      </c>
      <c r="BG41" s="70" t="s">
        <v>196</v>
      </c>
      <c r="BH41" s="42">
        <f>BH42</f>
        <v>56.278750000000002</v>
      </c>
      <c r="BI41" s="42">
        <f>BI42</f>
        <v>0</v>
      </c>
      <c r="BJ41" s="70" t="s">
        <v>196</v>
      </c>
      <c r="BK41" s="70" t="s">
        <v>196</v>
      </c>
      <c r="BL41" s="70" t="s">
        <v>196</v>
      </c>
      <c r="BM41" s="70" t="s">
        <v>196</v>
      </c>
      <c r="BN41" s="70" t="str">
        <f>прил1!BR54</f>
        <v>нд</v>
      </c>
      <c r="BO41" s="144"/>
    </row>
    <row r="42" spans="1:67" s="41" customFormat="1" x14ac:dyDescent="0.25">
      <c r="A42" s="36" t="s">
        <v>250</v>
      </c>
      <c r="B42" s="37" t="str">
        <f>прил1!B41</f>
        <v>Модификация программ для ЭВМ, всего, в том числе:</v>
      </c>
      <c r="C42" s="166" t="str">
        <f>прил1!C41</f>
        <v>Г</v>
      </c>
      <c r="D42" s="39">
        <f>D43+D44+D45+D46+D47+D48+D49</f>
        <v>35.273000000000003</v>
      </c>
      <c r="E42" s="39">
        <f>SUM(E43:E53)</f>
        <v>63.883280666666664</v>
      </c>
      <c r="F42" s="63">
        <f>F43+F44+F45+F46+F47+F48+F49</f>
        <v>19.637</v>
      </c>
      <c r="G42" s="39" t="s">
        <v>196</v>
      </c>
      <c r="H42" s="39" t="s">
        <v>196</v>
      </c>
      <c r="I42" s="39" t="s">
        <v>196</v>
      </c>
      <c r="J42" s="39" t="s">
        <v>196</v>
      </c>
      <c r="K42" s="63">
        <v>0</v>
      </c>
      <c r="L42" s="39">
        <f>L43+L44+L45+L46+L47+L48+L49</f>
        <v>20.089100500000001</v>
      </c>
      <c r="M42" s="39">
        <f>M43+M44+M45+M46+M47+M48+M49</f>
        <v>0</v>
      </c>
      <c r="N42" s="39" t="s">
        <v>196</v>
      </c>
      <c r="O42" s="39" t="s">
        <v>196</v>
      </c>
      <c r="P42" s="39" t="s">
        <v>196</v>
      </c>
      <c r="Q42" s="39" t="s">
        <v>196</v>
      </c>
      <c r="R42" s="40">
        <f>SUM(R43:R53)</f>
        <v>7.6969999999999992</v>
      </c>
      <c r="S42" s="40">
        <f>SUM(S43:S46)</f>
        <v>0</v>
      </c>
      <c r="T42" s="63" t="s">
        <v>196</v>
      </c>
      <c r="U42" s="63" t="s">
        <v>196</v>
      </c>
      <c r="V42" s="63" t="s">
        <v>196</v>
      </c>
      <c r="W42" s="63" t="s">
        <v>196</v>
      </c>
      <c r="X42" s="40">
        <f>SUM(X43:X53)</f>
        <v>21.626333333333331</v>
      </c>
      <c r="Y42" s="40">
        <f>SUM(Y43:Y49)</f>
        <v>0</v>
      </c>
      <c r="Z42" s="63" t="s">
        <v>196</v>
      </c>
      <c r="AA42" s="63" t="s">
        <v>196</v>
      </c>
      <c r="AB42" s="63" t="s">
        <v>196</v>
      </c>
      <c r="AC42" s="63" t="s">
        <v>196</v>
      </c>
      <c r="AD42" s="63">
        <f>SUM(AD43:AD53)</f>
        <v>7.9390000000000001</v>
      </c>
      <c r="AE42" s="63">
        <f>SUM(AE43:AE49)</f>
        <v>0</v>
      </c>
      <c r="AF42" s="63" t="s">
        <v>196</v>
      </c>
      <c r="AG42" s="63" t="s">
        <v>196</v>
      </c>
      <c r="AH42" s="63" t="s">
        <v>196</v>
      </c>
      <c r="AI42" s="63">
        <v>0</v>
      </c>
      <c r="AJ42" s="40">
        <f>SUM(AJ43:AJ53)</f>
        <v>34.652416666666667</v>
      </c>
      <c r="AK42" s="63">
        <v>0</v>
      </c>
      <c r="AL42" s="63" t="s">
        <v>196</v>
      </c>
      <c r="AM42" s="63" t="s">
        <v>196</v>
      </c>
      <c r="AN42" s="63" t="s">
        <v>196</v>
      </c>
      <c r="AO42" s="63">
        <v>0</v>
      </c>
      <c r="AP42" s="40">
        <v>0</v>
      </c>
      <c r="AQ42" s="63" t="s">
        <v>196</v>
      </c>
      <c r="AR42" s="39" t="s">
        <v>196</v>
      </c>
      <c r="AS42" s="39" t="s">
        <v>196</v>
      </c>
      <c r="AT42" s="39" t="s">
        <v>196</v>
      </c>
      <c r="AU42" s="39">
        <v>0</v>
      </c>
      <c r="AV42" s="40">
        <f>SUM(AV43:AV49)</f>
        <v>0</v>
      </c>
      <c r="AW42" s="40">
        <f>SUM(AW43:AW49)</f>
        <v>0</v>
      </c>
      <c r="AX42" s="39" t="s">
        <v>196</v>
      </c>
      <c r="AY42" s="39" t="s">
        <v>196</v>
      </c>
      <c r="AZ42" s="39" t="s">
        <v>196</v>
      </c>
      <c r="BA42" s="63">
        <v>0</v>
      </c>
      <c r="BB42" s="40">
        <f>SUM(BB43:BB53)</f>
        <v>35.273000000000003</v>
      </c>
      <c r="BC42" s="40">
        <f>SUM(BC43:BC49)</f>
        <v>0</v>
      </c>
      <c r="BD42" s="39" t="s">
        <v>196</v>
      </c>
      <c r="BE42" s="39" t="s">
        <v>196</v>
      </c>
      <c r="BF42" s="39" t="s">
        <v>196</v>
      </c>
      <c r="BG42" s="39">
        <v>0</v>
      </c>
      <c r="BH42" s="40">
        <f>SUM(BH43:BH53)</f>
        <v>56.278750000000002</v>
      </c>
      <c r="BI42" s="39">
        <v>0</v>
      </c>
      <c r="BJ42" s="39" t="s">
        <v>196</v>
      </c>
      <c r="BK42" s="39" t="s">
        <v>196</v>
      </c>
      <c r="BL42" s="39" t="s">
        <v>196</v>
      </c>
      <c r="BM42" s="39">
        <v>0</v>
      </c>
      <c r="BN42" s="164" t="str">
        <f>прил1!BR40</f>
        <v>нд</v>
      </c>
      <c r="BO42" s="132"/>
    </row>
    <row r="43" spans="1:67" s="41" customFormat="1" ht="24" x14ac:dyDescent="0.25">
      <c r="A43" s="36" t="s">
        <v>251</v>
      </c>
      <c r="B43" s="37" t="str">
        <f>прил1!B42</f>
        <v>Развитие ИТ платформы расчетов с юридическими лицами (2021-2024)</v>
      </c>
      <c r="C43" s="166" t="str">
        <f>прил1!C42</f>
        <v>K_17.01.0078</v>
      </c>
      <c r="D43" s="63">
        <f>прил2!H41</f>
        <v>12.785</v>
      </c>
      <c r="E43" s="63">
        <f>прил2!I41</f>
        <v>7.1675000000000013</v>
      </c>
      <c r="F43" s="63">
        <v>4.1059999999999999</v>
      </c>
      <c r="G43" s="63">
        <v>0</v>
      </c>
      <c r="H43" s="63" t="s">
        <v>196</v>
      </c>
      <c r="I43" s="63" t="s">
        <v>196</v>
      </c>
      <c r="J43" s="63" t="s">
        <v>196</v>
      </c>
      <c r="K43" s="63" t="s">
        <v>196</v>
      </c>
      <c r="L43" s="63">
        <v>4.1061540000000001</v>
      </c>
      <c r="M43" s="63">
        <v>0</v>
      </c>
      <c r="N43" s="63" t="s">
        <v>196</v>
      </c>
      <c r="O43" s="63" t="s">
        <v>196</v>
      </c>
      <c r="P43" s="63" t="s">
        <v>196</v>
      </c>
      <c r="Q43" s="63" t="s">
        <v>196</v>
      </c>
      <c r="R43" s="40">
        <f>прил2!AE41</f>
        <v>4.26</v>
      </c>
      <c r="S43" s="63">
        <v>0</v>
      </c>
      <c r="T43" s="63" t="s">
        <v>196</v>
      </c>
      <c r="U43" s="63" t="s">
        <v>196</v>
      </c>
      <c r="V43" s="63" t="s">
        <v>196</v>
      </c>
      <c r="W43" s="63" t="s">
        <v>196</v>
      </c>
      <c r="X43" s="63">
        <v>4.26</v>
      </c>
      <c r="Y43" s="63">
        <v>0</v>
      </c>
      <c r="Z43" s="63" t="s">
        <v>196</v>
      </c>
      <c r="AA43" s="63" t="s">
        <v>196</v>
      </c>
      <c r="AB43" s="63" t="s">
        <v>196</v>
      </c>
      <c r="AC43" s="63" t="s">
        <v>196</v>
      </c>
      <c r="AD43" s="40">
        <v>4.4189999999999996</v>
      </c>
      <c r="AE43" s="40">
        <v>0</v>
      </c>
      <c r="AF43" s="40">
        <v>0</v>
      </c>
      <c r="AG43" s="40">
        <v>0</v>
      </c>
      <c r="AH43" s="40">
        <v>0</v>
      </c>
      <c r="AI43" s="63">
        <v>0</v>
      </c>
      <c r="AJ43" s="40">
        <f>прил2!AH41</f>
        <v>2.9075000000000002</v>
      </c>
      <c r="AK43" s="40">
        <v>0</v>
      </c>
      <c r="AL43" s="40">
        <v>0</v>
      </c>
      <c r="AM43" s="40">
        <v>0</v>
      </c>
      <c r="AN43" s="40">
        <v>0</v>
      </c>
      <c r="AO43" s="63">
        <v>0</v>
      </c>
      <c r="AP43" s="40">
        <v>0</v>
      </c>
      <c r="AQ43" s="63" t="s">
        <v>196</v>
      </c>
      <c r="AR43" s="63" t="s">
        <v>196</v>
      </c>
      <c r="AS43" s="63" t="s">
        <v>196</v>
      </c>
      <c r="AT43" s="63" t="s">
        <v>196</v>
      </c>
      <c r="AU43" s="63">
        <v>0</v>
      </c>
      <c r="AV43" s="40">
        <v>0</v>
      </c>
      <c r="AW43" s="63">
        <v>0</v>
      </c>
      <c r="AX43" s="63" t="s">
        <v>196</v>
      </c>
      <c r="AY43" s="63" t="s">
        <v>196</v>
      </c>
      <c r="AZ43" s="63" t="s">
        <v>196</v>
      </c>
      <c r="BA43" s="63">
        <v>0</v>
      </c>
      <c r="BB43" s="175">
        <f>F43+R43+AD43</f>
        <v>12.785</v>
      </c>
      <c r="BC43" s="63">
        <f>G43+S43+AE43</f>
        <v>0</v>
      </c>
      <c r="BD43" s="63" t="s">
        <v>196</v>
      </c>
      <c r="BE43" s="63" t="s">
        <v>196</v>
      </c>
      <c r="BF43" s="63" t="s">
        <v>196</v>
      </c>
      <c r="BG43" s="63">
        <v>0</v>
      </c>
      <c r="BH43" s="40">
        <f>AV43+AJ43+X43</f>
        <v>7.1675000000000004</v>
      </c>
      <c r="BI43" s="63">
        <f>Y43+AK43+AW43</f>
        <v>0</v>
      </c>
      <c r="BJ43" s="63" t="s">
        <v>196</v>
      </c>
      <c r="BK43" s="63" t="s">
        <v>196</v>
      </c>
      <c r="BL43" s="63" t="s">
        <v>196</v>
      </c>
      <c r="BM43" s="63">
        <v>0</v>
      </c>
      <c r="BN43" s="166" t="str">
        <f>прил1!BR41</f>
        <v>нд</v>
      </c>
      <c r="BO43" s="81"/>
    </row>
    <row r="44" spans="1:67" s="162" customFormat="1" ht="24" x14ac:dyDescent="0.25">
      <c r="A44" s="193" t="s">
        <v>252</v>
      </c>
      <c r="B44" s="194" t="str">
        <f>прил1!B43</f>
        <v>Развитие системы «Личный кабинет клиента юридического лица» (2021-2024)</v>
      </c>
      <c r="C44" s="195" t="str">
        <f>прил1!C43</f>
        <v>K_17.01.0100</v>
      </c>
      <c r="D44" s="208">
        <f>прил2!H42</f>
        <v>2.0259999999999998</v>
      </c>
      <c r="E44" s="210">
        <v>0.67500000000000004</v>
      </c>
      <c r="F44" s="208">
        <v>0.65100000000000002</v>
      </c>
      <c r="G44" s="208">
        <v>0</v>
      </c>
      <c r="H44" s="208" t="s">
        <v>196</v>
      </c>
      <c r="I44" s="208" t="s">
        <v>196</v>
      </c>
      <c r="J44" s="208" t="s">
        <v>196</v>
      </c>
      <c r="K44" s="208" t="s">
        <v>196</v>
      </c>
      <c r="L44" s="208">
        <v>0.65065649999999997</v>
      </c>
      <c r="M44" s="208">
        <v>0</v>
      </c>
      <c r="N44" s="208" t="s">
        <v>196</v>
      </c>
      <c r="O44" s="208" t="s">
        <v>196</v>
      </c>
      <c r="P44" s="208" t="s">
        <v>196</v>
      </c>
      <c r="Q44" s="208" t="s">
        <v>196</v>
      </c>
      <c r="R44" s="196">
        <f>прил2!AE42</f>
        <v>0.67500000000000004</v>
      </c>
      <c r="S44" s="208">
        <v>0</v>
      </c>
      <c r="T44" s="208" t="s">
        <v>196</v>
      </c>
      <c r="U44" s="208" t="s">
        <v>196</v>
      </c>
      <c r="V44" s="208" t="s">
        <v>196</v>
      </c>
      <c r="W44" s="208" t="s">
        <v>196</v>
      </c>
      <c r="X44" s="210">
        <v>0.67500000000000004</v>
      </c>
      <c r="Y44" s="208">
        <v>0</v>
      </c>
      <c r="Z44" s="208" t="s">
        <v>196</v>
      </c>
      <c r="AA44" s="208" t="s">
        <v>196</v>
      </c>
      <c r="AB44" s="208" t="s">
        <v>196</v>
      </c>
      <c r="AC44" s="208" t="s">
        <v>196</v>
      </c>
      <c r="AD44" s="196">
        <v>0.7</v>
      </c>
      <c r="AE44" s="196">
        <v>0</v>
      </c>
      <c r="AF44" s="196">
        <v>0</v>
      </c>
      <c r="AG44" s="196">
        <v>0</v>
      </c>
      <c r="AH44" s="196">
        <v>0</v>
      </c>
      <c r="AI44" s="208">
        <v>0</v>
      </c>
      <c r="AJ44" s="196">
        <v>0</v>
      </c>
      <c r="AK44" s="196">
        <v>0</v>
      </c>
      <c r="AL44" s="196">
        <v>0</v>
      </c>
      <c r="AM44" s="196">
        <v>0</v>
      </c>
      <c r="AN44" s="196">
        <v>0</v>
      </c>
      <c r="AO44" s="208">
        <v>0</v>
      </c>
      <c r="AP44" s="196">
        <v>0</v>
      </c>
      <c r="AQ44" s="208" t="s">
        <v>196</v>
      </c>
      <c r="AR44" s="208" t="s">
        <v>196</v>
      </c>
      <c r="AS44" s="208" t="s">
        <v>196</v>
      </c>
      <c r="AT44" s="208" t="s">
        <v>196</v>
      </c>
      <c r="AU44" s="208">
        <v>0</v>
      </c>
      <c r="AV44" s="196">
        <v>0</v>
      </c>
      <c r="AW44" s="208">
        <v>0</v>
      </c>
      <c r="AX44" s="208" t="s">
        <v>196</v>
      </c>
      <c r="AY44" s="208" t="s">
        <v>196</v>
      </c>
      <c r="AZ44" s="208" t="s">
        <v>196</v>
      </c>
      <c r="BA44" s="208">
        <v>0</v>
      </c>
      <c r="BB44" s="196">
        <f>F44+R44+AD44</f>
        <v>2.0259999999999998</v>
      </c>
      <c r="BC44" s="208">
        <f t="shared" ref="BC44:BC49" si="6">G44+S44+AE44</f>
        <v>0</v>
      </c>
      <c r="BD44" s="208" t="s">
        <v>196</v>
      </c>
      <c r="BE44" s="208" t="s">
        <v>196</v>
      </c>
      <c r="BF44" s="208" t="s">
        <v>196</v>
      </c>
      <c r="BG44" s="208">
        <v>0</v>
      </c>
      <c r="BH44" s="196">
        <f>AV44+AJ44+X44</f>
        <v>0.67500000000000004</v>
      </c>
      <c r="BI44" s="208">
        <f t="shared" ref="BI44:BI49" si="7">Y44+AK44+AW44</f>
        <v>0</v>
      </c>
      <c r="BJ44" s="208" t="s">
        <v>196</v>
      </c>
      <c r="BK44" s="208" t="s">
        <v>196</v>
      </c>
      <c r="BL44" s="208" t="s">
        <v>196</v>
      </c>
      <c r="BM44" s="208">
        <v>0</v>
      </c>
      <c r="BN44" s="195" t="str">
        <f>прил1!BR42</f>
        <v>нд</v>
      </c>
      <c r="BO44" s="209"/>
    </row>
    <row r="45" spans="1:67" s="162" customFormat="1" ht="24" x14ac:dyDescent="0.25">
      <c r="A45" s="193" t="s">
        <v>253</v>
      </c>
      <c r="B45" s="194" t="str">
        <f>прил1!B44</f>
        <v>Развитие мобильного приложения «Личный кабинет клиента юридического лица» (2021-2024)</v>
      </c>
      <c r="C45" s="195" t="str">
        <f>прил1!C44</f>
        <v>K_17.01.0101</v>
      </c>
      <c r="D45" s="196">
        <v>0.79</v>
      </c>
      <c r="E45" s="210">
        <v>0.40699999999999997</v>
      </c>
      <c r="F45" s="208">
        <v>0</v>
      </c>
      <c r="G45" s="208">
        <v>0</v>
      </c>
      <c r="H45" s="208" t="s">
        <v>196</v>
      </c>
      <c r="I45" s="208" t="s">
        <v>196</v>
      </c>
      <c r="J45" s="208" t="s">
        <v>196</v>
      </c>
      <c r="K45" s="208" t="s">
        <v>196</v>
      </c>
      <c r="L45" s="208">
        <v>0.45200000000000001</v>
      </c>
      <c r="M45" s="208">
        <v>0</v>
      </c>
      <c r="N45" s="208" t="s">
        <v>196</v>
      </c>
      <c r="O45" s="208" t="s">
        <v>196</v>
      </c>
      <c r="P45" s="208" t="s">
        <v>196</v>
      </c>
      <c r="Q45" s="208" t="s">
        <v>196</v>
      </c>
      <c r="R45" s="196">
        <f>прил2!AE43</f>
        <v>0.41</v>
      </c>
      <c r="S45" s="208">
        <v>0</v>
      </c>
      <c r="T45" s="208" t="s">
        <v>196</v>
      </c>
      <c r="U45" s="208" t="s">
        <v>196</v>
      </c>
      <c r="V45" s="208" t="s">
        <v>196</v>
      </c>
      <c r="W45" s="208" t="s">
        <v>196</v>
      </c>
      <c r="X45" s="210">
        <v>0.40699999999999997</v>
      </c>
      <c r="Y45" s="208">
        <v>0</v>
      </c>
      <c r="Z45" s="208" t="s">
        <v>196</v>
      </c>
      <c r="AA45" s="208" t="s">
        <v>196</v>
      </c>
      <c r="AB45" s="208" t="s">
        <v>196</v>
      </c>
      <c r="AC45" s="208" t="s">
        <v>196</v>
      </c>
      <c r="AD45" s="196">
        <v>0.38</v>
      </c>
      <c r="AE45" s="196">
        <v>0</v>
      </c>
      <c r="AF45" s="196">
        <v>0</v>
      </c>
      <c r="AG45" s="196">
        <v>0</v>
      </c>
      <c r="AH45" s="196">
        <v>0</v>
      </c>
      <c r="AI45" s="208">
        <v>0</v>
      </c>
      <c r="AJ45" s="196">
        <v>0</v>
      </c>
      <c r="AK45" s="196">
        <v>0</v>
      </c>
      <c r="AL45" s="196">
        <v>0</v>
      </c>
      <c r="AM45" s="196">
        <v>0</v>
      </c>
      <c r="AN45" s="196">
        <v>0</v>
      </c>
      <c r="AO45" s="208">
        <v>0</v>
      </c>
      <c r="AP45" s="196">
        <v>0</v>
      </c>
      <c r="AQ45" s="208" t="s">
        <v>196</v>
      </c>
      <c r="AR45" s="208" t="s">
        <v>196</v>
      </c>
      <c r="AS45" s="208" t="s">
        <v>196</v>
      </c>
      <c r="AT45" s="208" t="s">
        <v>196</v>
      </c>
      <c r="AU45" s="208">
        <v>0</v>
      </c>
      <c r="AV45" s="196">
        <v>0</v>
      </c>
      <c r="AW45" s="208">
        <v>0</v>
      </c>
      <c r="AX45" s="208" t="s">
        <v>196</v>
      </c>
      <c r="AY45" s="208" t="s">
        <v>196</v>
      </c>
      <c r="AZ45" s="208" t="s">
        <v>196</v>
      </c>
      <c r="BA45" s="208">
        <v>0</v>
      </c>
      <c r="BB45" s="196">
        <f>F45+R45+AD45</f>
        <v>0.79</v>
      </c>
      <c r="BC45" s="208">
        <f t="shared" si="6"/>
        <v>0</v>
      </c>
      <c r="BD45" s="208" t="s">
        <v>196</v>
      </c>
      <c r="BE45" s="208" t="s">
        <v>196</v>
      </c>
      <c r="BF45" s="208" t="s">
        <v>196</v>
      </c>
      <c r="BG45" s="208">
        <v>0</v>
      </c>
      <c r="BH45" s="196">
        <f t="shared" ref="BH45:BH49" si="8">AV45+AJ45+X45</f>
        <v>0.40699999999999997</v>
      </c>
      <c r="BI45" s="208">
        <f t="shared" si="7"/>
        <v>0</v>
      </c>
      <c r="BJ45" s="208" t="s">
        <v>196</v>
      </c>
      <c r="BK45" s="208" t="s">
        <v>196</v>
      </c>
      <c r="BL45" s="208" t="s">
        <v>196</v>
      </c>
      <c r="BM45" s="208">
        <v>0</v>
      </c>
      <c r="BN45" s="195" t="str">
        <f>прил1!BR43</f>
        <v>нд</v>
      </c>
      <c r="BO45" s="209"/>
    </row>
    <row r="46" spans="1:67" s="41" customFormat="1" x14ac:dyDescent="0.25">
      <c r="A46" s="36" t="s">
        <v>256</v>
      </c>
      <c r="B46" s="37" t="str">
        <f>прил1!B45</f>
        <v>Развитие системы «CRM юридических лиц» (2022-2025)</v>
      </c>
      <c r="C46" s="166" t="str">
        <f>прил1!C45</f>
        <v>L_17.01.0135</v>
      </c>
      <c r="D46" s="39">
        <f>прил2!H44</f>
        <v>4.7919999999999998</v>
      </c>
      <c r="E46" s="39">
        <f>прил2!I44</f>
        <v>6.7878373333333331</v>
      </c>
      <c r="F46" s="63">
        <v>0</v>
      </c>
      <c r="G46" s="63">
        <v>0</v>
      </c>
      <c r="H46" s="63" t="s">
        <v>196</v>
      </c>
      <c r="I46" s="63" t="s">
        <v>196</v>
      </c>
      <c r="J46" s="63" t="s">
        <v>196</v>
      </c>
      <c r="K46" s="80" t="s">
        <v>196</v>
      </c>
      <c r="L46" s="63">
        <v>0</v>
      </c>
      <c r="M46" s="63">
        <v>0</v>
      </c>
      <c r="N46" s="63" t="s">
        <v>196</v>
      </c>
      <c r="O46" s="63" t="s">
        <v>196</v>
      </c>
      <c r="P46" s="63" t="s">
        <v>196</v>
      </c>
      <c r="Q46" s="63" t="s">
        <v>196</v>
      </c>
      <c r="R46" s="40">
        <f>прил2!AE44</f>
        <v>2.3519999999999999</v>
      </c>
      <c r="S46" s="63">
        <v>0</v>
      </c>
      <c r="T46" s="63" t="s">
        <v>196</v>
      </c>
      <c r="U46" s="63" t="s">
        <v>196</v>
      </c>
      <c r="V46" s="63" t="s">
        <v>196</v>
      </c>
      <c r="W46" s="63" t="s">
        <v>196</v>
      </c>
      <c r="X46" s="63">
        <v>2.3519999999999999</v>
      </c>
      <c r="Y46" s="63">
        <v>0</v>
      </c>
      <c r="Z46" s="63" t="s">
        <v>196</v>
      </c>
      <c r="AA46" s="63" t="s">
        <v>196</v>
      </c>
      <c r="AB46" s="63" t="s">
        <v>196</v>
      </c>
      <c r="AC46" s="63" t="s">
        <v>196</v>
      </c>
      <c r="AD46" s="40">
        <v>2.44</v>
      </c>
      <c r="AE46" s="40">
        <v>0</v>
      </c>
      <c r="AF46" s="40">
        <v>0</v>
      </c>
      <c r="AG46" s="40">
        <v>0</v>
      </c>
      <c r="AH46" s="40">
        <v>0</v>
      </c>
      <c r="AI46" s="63">
        <v>0</v>
      </c>
      <c r="AJ46" s="40">
        <f>прил2!AH44</f>
        <v>4.4359166666666674</v>
      </c>
      <c r="AK46" s="40">
        <v>0</v>
      </c>
      <c r="AL46" s="40">
        <v>0</v>
      </c>
      <c r="AM46" s="40">
        <v>0</v>
      </c>
      <c r="AN46" s="40">
        <v>0</v>
      </c>
      <c r="AO46" s="63">
        <v>0</v>
      </c>
      <c r="AP46" s="40">
        <v>0</v>
      </c>
      <c r="AQ46" s="63" t="s">
        <v>196</v>
      </c>
      <c r="AR46" s="63" t="s">
        <v>196</v>
      </c>
      <c r="AS46" s="63" t="s">
        <v>196</v>
      </c>
      <c r="AT46" s="63" t="s">
        <v>196</v>
      </c>
      <c r="AU46" s="63">
        <v>0</v>
      </c>
      <c r="AV46" s="40">
        <v>0</v>
      </c>
      <c r="AW46" s="63">
        <v>0</v>
      </c>
      <c r="AX46" s="63" t="s">
        <v>196</v>
      </c>
      <c r="AY46" s="63" t="s">
        <v>196</v>
      </c>
      <c r="AZ46" s="63" t="s">
        <v>196</v>
      </c>
      <c r="BA46" s="63">
        <v>0</v>
      </c>
      <c r="BB46" s="40">
        <f t="shared" ref="BB46:BB49" si="9">F46+R46+AD46</f>
        <v>4.7919999999999998</v>
      </c>
      <c r="BC46" s="63">
        <f t="shared" si="6"/>
        <v>0</v>
      </c>
      <c r="BD46" s="63" t="s">
        <v>196</v>
      </c>
      <c r="BE46" s="63" t="s">
        <v>196</v>
      </c>
      <c r="BF46" s="63" t="s">
        <v>196</v>
      </c>
      <c r="BG46" s="63">
        <v>0</v>
      </c>
      <c r="BH46" s="40">
        <f>AV46+AJ46+X46</f>
        <v>6.7879166666666677</v>
      </c>
      <c r="BI46" s="63">
        <f t="shared" si="7"/>
        <v>0</v>
      </c>
      <c r="BJ46" s="63" t="s">
        <v>196</v>
      </c>
      <c r="BK46" s="63" t="s">
        <v>196</v>
      </c>
      <c r="BL46" s="63" t="s">
        <v>196</v>
      </c>
      <c r="BM46" s="63">
        <v>0</v>
      </c>
      <c r="BN46" s="166" t="str">
        <f>прил1!BR44</f>
        <v>нд</v>
      </c>
      <c r="BO46" s="81"/>
    </row>
    <row r="47" spans="1:67" s="41" customFormat="1" ht="54.75" customHeight="1" x14ac:dyDescent="0.25">
      <c r="A47" s="36" t="s">
        <v>284</v>
      </c>
      <c r="B47" s="37" t="str">
        <f>прил1!B46</f>
        <v>Развитие системы «CRM юридических лиц» (2021)</v>
      </c>
      <c r="C47" s="166" t="str">
        <f>прил1!C46</f>
        <v>L_17.01.0067</v>
      </c>
      <c r="D47" s="39">
        <v>7.6050000000000004</v>
      </c>
      <c r="E47" s="39">
        <v>7.6046100000000001</v>
      </c>
      <c r="F47" s="63">
        <v>7.6050000000000004</v>
      </c>
      <c r="G47" s="63">
        <v>0</v>
      </c>
      <c r="H47" s="63" t="s">
        <v>196</v>
      </c>
      <c r="I47" s="63" t="s">
        <v>196</v>
      </c>
      <c r="J47" s="63" t="s">
        <v>196</v>
      </c>
      <c r="K47" s="80" t="s">
        <v>196</v>
      </c>
      <c r="L47" s="63">
        <v>7.6046100000000001</v>
      </c>
      <c r="M47" s="63">
        <v>0</v>
      </c>
      <c r="N47" s="63" t="s">
        <v>196</v>
      </c>
      <c r="O47" s="63" t="s">
        <v>196</v>
      </c>
      <c r="P47" s="63" t="s">
        <v>196</v>
      </c>
      <c r="Q47" s="63" t="s">
        <v>196</v>
      </c>
      <c r="R47" s="40">
        <f>прил2!AE45</f>
        <v>0</v>
      </c>
      <c r="S47" s="63">
        <v>0</v>
      </c>
      <c r="T47" s="63" t="s">
        <v>196</v>
      </c>
      <c r="U47" s="63" t="s">
        <v>196</v>
      </c>
      <c r="V47" s="63" t="s">
        <v>196</v>
      </c>
      <c r="W47" s="63" t="s">
        <v>196</v>
      </c>
      <c r="X47" s="63">
        <v>0</v>
      </c>
      <c r="Y47" s="63">
        <v>0</v>
      </c>
      <c r="Z47" s="63" t="s">
        <v>196</v>
      </c>
      <c r="AA47" s="63" t="s">
        <v>196</v>
      </c>
      <c r="AB47" s="63" t="s">
        <v>196</v>
      </c>
      <c r="AC47" s="63" t="s">
        <v>196</v>
      </c>
      <c r="AD47" s="40">
        <f>прил2!AG45</f>
        <v>0</v>
      </c>
      <c r="AE47" s="40">
        <v>0</v>
      </c>
      <c r="AF47" s="40">
        <v>0</v>
      </c>
      <c r="AG47" s="40">
        <v>0</v>
      </c>
      <c r="AH47" s="40">
        <v>0</v>
      </c>
      <c r="AI47" s="63">
        <v>0</v>
      </c>
      <c r="AJ47" s="40">
        <f>прил2!AH45</f>
        <v>0</v>
      </c>
      <c r="AK47" s="40">
        <v>0</v>
      </c>
      <c r="AL47" s="40">
        <v>0</v>
      </c>
      <c r="AM47" s="40">
        <v>0</v>
      </c>
      <c r="AN47" s="40">
        <v>0</v>
      </c>
      <c r="AO47" s="63">
        <v>0</v>
      </c>
      <c r="AP47" s="63">
        <v>0</v>
      </c>
      <c r="AQ47" s="63" t="s">
        <v>196</v>
      </c>
      <c r="AR47" s="63" t="s">
        <v>196</v>
      </c>
      <c r="AS47" s="63" t="s">
        <v>196</v>
      </c>
      <c r="AT47" s="63" t="s">
        <v>196</v>
      </c>
      <c r="AU47" s="63">
        <v>0</v>
      </c>
      <c r="AV47" s="40">
        <f>прил2!AJ45</f>
        <v>0</v>
      </c>
      <c r="AW47" s="63">
        <v>0</v>
      </c>
      <c r="AX47" s="63" t="s">
        <v>196</v>
      </c>
      <c r="AY47" s="63" t="s">
        <v>196</v>
      </c>
      <c r="AZ47" s="63" t="s">
        <v>196</v>
      </c>
      <c r="BA47" s="63">
        <v>0</v>
      </c>
      <c r="BB47" s="40">
        <f t="shared" si="9"/>
        <v>7.6050000000000004</v>
      </c>
      <c r="BC47" s="63">
        <f t="shared" si="6"/>
        <v>0</v>
      </c>
      <c r="BD47" s="63" t="s">
        <v>196</v>
      </c>
      <c r="BE47" s="63" t="s">
        <v>196</v>
      </c>
      <c r="BF47" s="63" t="s">
        <v>196</v>
      </c>
      <c r="BG47" s="63">
        <v>0</v>
      </c>
      <c r="BH47" s="40">
        <f t="shared" si="8"/>
        <v>0</v>
      </c>
      <c r="BI47" s="63">
        <f t="shared" si="7"/>
        <v>0</v>
      </c>
      <c r="BJ47" s="63" t="s">
        <v>196</v>
      </c>
      <c r="BK47" s="63" t="s">
        <v>196</v>
      </c>
      <c r="BL47" s="63" t="s">
        <v>196</v>
      </c>
      <c r="BM47" s="63" t="s">
        <v>196</v>
      </c>
      <c r="BN47" s="166" t="str">
        <f>прил1!BR45</f>
        <v>нд</v>
      </c>
      <c r="BO47" s="81"/>
    </row>
    <row r="48" spans="1:67" s="41" customFormat="1" ht="25.5" x14ac:dyDescent="0.25">
      <c r="A48" s="36" t="s">
        <v>287</v>
      </c>
      <c r="B48" s="109" t="s">
        <v>288</v>
      </c>
      <c r="C48" s="166" t="str">
        <f>прил1!C47</f>
        <v>L_17.01.0122</v>
      </c>
      <c r="D48" s="39">
        <f>прил2!H46</f>
        <v>3.1459999999999999</v>
      </c>
      <c r="E48" s="39">
        <f>прил2!I46</f>
        <v>0</v>
      </c>
      <c r="F48" s="63">
        <v>3.1459999999999999</v>
      </c>
      <c r="G48" s="63">
        <v>0</v>
      </c>
      <c r="H48" s="63" t="s">
        <v>196</v>
      </c>
      <c r="I48" s="63" t="s">
        <v>196</v>
      </c>
      <c r="J48" s="63" t="s">
        <v>196</v>
      </c>
      <c r="K48" s="80" t="s">
        <v>196</v>
      </c>
      <c r="L48" s="63">
        <v>3.1462400000000001</v>
      </c>
      <c r="M48" s="63">
        <v>0</v>
      </c>
      <c r="N48" s="63" t="s">
        <v>196</v>
      </c>
      <c r="O48" s="63" t="s">
        <v>196</v>
      </c>
      <c r="P48" s="63" t="s">
        <v>196</v>
      </c>
      <c r="Q48" s="63" t="s">
        <v>196</v>
      </c>
      <c r="R48" s="40">
        <f>прил2!AE46</f>
        <v>0</v>
      </c>
      <c r="S48" s="63">
        <v>0</v>
      </c>
      <c r="T48" s="63" t="s">
        <v>196</v>
      </c>
      <c r="U48" s="63" t="s">
        <v>196</v>
      </c>
      <c r="V48" s="63" t="s">
        <v>196</v>
      </c>
      <c r="W48" s="63" t="s">
        <v>196</v>
      </c>
      <c r="X48" s="63">
        <v>0</v>
      </c>
      <c r="Y48" s="63">
        <v>0</v>
      </c>
      <c r="Z48" s="63" t="s">
        <v>196</v>
      </c>
      <c r="AA48" s="63" t="s">
        <v>196</v>
      </c>
      <c r="AB48" s="63" t="s">
        <v>196</v>
      </c>
      <c r="AC48" s="63" t="s">
        <v>196</v>
      </c>
      <c r="AD48" s="40">
        <f>прил2!AG46</f>
        <v>0</v>
      </c>
      <c r="AE48" s="40">
        <v>0</v>
      </c>
      <c r="AF48" s="40">
        <v>0</v>
      </c>
      <c r="AG48" s="40">
        <v>0</v>
      </c>
      <c r="AH48" s="40">
        <v>0</v>
      </c>
      <c r="AI48" s="63">
        <v>0</v>
      </c>
      <c r="AJ48" s="40">
        <f>прил2!AH46</f>
        <v>0</v>
      </c>
      <c r="AK48" s="40">
        <v>0</v>
      </c>
      <c r="AL48" s="40">
        <v>0</v>
      </c>
      <c r="AM48" s="40">
        <v>0</v>
      </c>
      <c r="AN48" s="40">
        <v>0</v>
      </c>
      <c r="AO48" s="63">
        <v>0</v>
      </c>
      <c r="AP48" s="63">
        <v>0</v>
      </c>
      <c r="AQ48" s="63" t="s">
        <v>196</v>
      </c>
      <c r="AR48" s="63" t="s">
        <v>196</v>
      </c>
      <c r="AS48" s="63" t="s">
        <v>196</v>
      </c>
      <c r="AT48" s="63" t="s">
        <v>196</v>
      </c>
      <c r="AU48" s="63">
        <v>0</v>
      </c>
      <c r="AV48" s="40">
        <f>прил2!AJ46</f>
        <v>0</v>
      </c>
      <c r="AW48" s="63">
        <v>0</v>
      </c>
      <c r="AX48" s="63" t="s">
        <v>196</v>
      </c>
      <c r="AY48" s="63" t="s">
        <v>196</v>
      </c>
      <c r="AZ48" s="63" t="s">
        <v>196</v>
      </c>
      <c r="BA48" s="63">
        <v>0</v>
      </c>
      <c r="BB48" s="40">
        <f t="shared" si="9"/>
        <v>3.1459999999999999</v>
      </c>
      <c r="BC48" s="63">
        <f t="shared" si="6"/>
        <v>0</v>
      </c>
      <c r="BD48" s="63" t="s">
        <v>196</v>
      </c>
      <c r="BE48" s="63" t="s">
        <v>196</v>
      </c>
      <c r="BF48" s="63" t="s">
        <v>196</v>
      </c>
      <c r="BG48" s="63">
        <v>0</v>
      </c>
      <c r="BH48" s="40">
        <f t="shared" si="8"/>
        <v>0</v>
      </c>
      <c r="BI48" s="63">
        <f>Y48+AK48+AW48</f>
        <v>0</v>
      </c>
      <c r="BJ48" s="63" t="s">
        <v>196</v>
      </c>
      <c r="BK48" s="63" t="s">
        <v>196</v>
      </c>
      <c r="BL48" s="63" t="s">
        <v>196</v>
      </c>
      <c r="BM48" s="63">
        <v>0</v>
      </c>
      <c r="BN48" s="166" t="s">
        <v>196</v>
      </c>
      <c r="BO48" s="81"/>
    </row>
    <row r="49" spans="1:67" s="41" customFormat="1" ht="25.5" x14ac:dyDescent="0.25">
      <c r="A49" s="36" t="s">
        <v>296</v>
      </c>
      <c r="B49" s="109" t="s">
        <v>285</v>
      </c>
      <c r="C49" s="166" t="str">
        <f>прил1!C48</f>
        <v>L_17.01.0118</v>
      </c>
      <c r="D49" s="39">
        <f>прил2!H47</f>
        <v>4.1289999999999996</v>
      </c>
      <c r="E49" s="39">
        <f>прил2!I47</f>
        <v>0</v>
      </c>
      <c r="F49" s="63">
        <v>4.1289999999999996</v>
      </c>
      <c r="G49" s="63">
        <v>0</v>
      </c>
      <c r="H49" s="63" t="s">
        <v>196</v>
      </c>
      <c r="I49" s="63" t="s">
        <v>196</v>
      </c>
      <c r="J49" s="63" t="s">
        <v>196</v>
      </c>
      <c r="K49" s="80" t="s">
        <v>196</v>
      </c>
      <c r="L49" s="63">
        <v>4.1294399999999998</v>
      </c>
      <c r="M49" s="63">
        <v>0</v>
      </c>
      <c r="N49" s="63" t="s">
        <v>196</v>
      </c>
      <c r="O49" s="63" t="s">
        <v>196</v>
      </c>
      <c r="P49" s="63" t="s">
        <v>196</v>
      </c>
      <c r="Q49" s="63" t="s">
        <v>196</v>
      </c>
      <c r="R49" s="40">
        <f>прил2!AE47</f>
        <v>0</v>
      </c>
      <c r="S49" s="63">
        <v>0</v>
      </c>
      <c r="T49" s="63" t="s">
        <v>196</v>
      </c>
      <c r="U49" s="63" t="s">
        <v>196</v>
      </c>
      <c r="V49" s="63" t="s">
        <v>196</v>
      </c>
      <c r="W49" s="63" t="s">
        <v>196</v>
      </c>
      <c r="X49" s="63">
        <v>0</v>
      </c>
      <c r="Y49" s="63">
        <v>0</v>
      </c>
      <c r="Z49" s="63" t="s">
        <v>196</v>
      </c>
      <c r="AA49" s="63" t="s">
        <v>196</v>
      </c>
      <c r="AB49" s="63" t="s">
        <v>196</v>
      </c>
      <c r="AC49" s="63" t="s">
        <v>196</v>
      </c>
      <c r="AD49" s="40">
        <f>прил2!AG47</f>
        <v>0</v>
      </c>
      <c r="AE49" s="40">
        <v>0</v>
      </c>
      <c r="AF49" s="40">
        <v>0</v>
      </c>
      <c r="AG49" s="40">
        <v>0</v>
      </c>
      <c r="AH49" s="40">
        <v>0</v>
      </c>
      <c r="AI49" s="63">
        <v>0</v>
      </c>
      <c r="AJ49" s="40">
        <f>прил2!AH47</f>
        <v>0</v>
      </c>
      <c r="AK49" s="40">
        <v>0</v>
      </c>
      <c r="AL49" s="40">
        <v>0</v>
      </c>
      <c r="AM49" s="40">
        <v>0</v>
      </c>
      <c r="AN49" s="40">
        <v>0</v>
      </c>
      <c r="AO49" s="63">
        <v>0</v>
      </c>
      <c r="AP49" s="63">
        <v>0</v>
      </c>
      <c r="AQ49" s="63" t="s">
        <v>196</v>
      </c>
      <c r="AR49" s="63" t="s">
        <v>196</v>
      </c>
      <c r="AS49" s="63" t="s">
        <v>196</v>
      </c>
      <c r="AT49" s="63" t="s">
        <v>196</v>
      </c>
      <c r="AU49" s="63">
        <v>0</v>
      </c>
      <c r="AV49" s="40">
        <f>прил2!AJ47</f>
        <v>0</v>
      </c>
      <c r="AW49" s="63">
        <v>0</v>
      </c>
      <c r="AX49" s="63" t="s">
        <v>196</v>
      </c>
      <c r="AY49" s="63" t="s">
        <v>196</v>
      </c>
      <c r="AZ49" s="63" t="s">
        <v>196</v>
      </c>
      <c r="BA49" s="63">
        <v>0</v>
      </c>
      <c r="BB49" s="40">
        <f t="shared" si="9"/>
        <v>4.1289999999999996</v>
      </c>
      <c r="BC49" s="63">
        <f t="shared" si="6"/>
        <v>0</v>
      </c>
      <c r="BD49" s="63" t="s">
        <v>196</v>
      </c>
      <c r="BE49" s="63" t="s">
        <v>196</v>
      </c>
      <c r="BF49" s="63" t="s">
        <v>196</v>
      </c>
      <c r="BG49" s="63">
        <v>0</v>
      </c>
      <c r="BH49" s="40">
        <f t="shared" si="8"/>
        <v>0</v>
      </c>
      <c r="BI49" s="63">
        <f t="shared" si="7"/>
        <v>0</v>
      </c>
      <c r="BJ49" s="63" t="s">
        <v>196</v>
      </c>
      <c r="BK49" s="63" t="s">
        <v>196</v>
      </c>
      <c r="BL49" s="63" t="s">
        <v>196</v>
      </c>
      <c r="BM49" s="63">
        <v>0</v>
      </c>
      <c r="BN49" s="166" t="s">
        <v>196</v>
      </c>
      <c r="BO49" s="81"/>
    </row>
    <row r="50" spans="1:67" s="41" customFormat="1" ht="34.5" customHeight="1" x14ac:dyDescent="0.25">
      <c r="A50" s="36" t="s">
        <v>333</v>
      </c>
      <c r="B50" s="109" t="str">
        <f>прил1!B49</f>
        <v>Приобретение неисключительных прав и внедрение Платформы «Клиент-Онлайн» (2022)</v>
      </c>
      <c r="C50" s="166" t="str">
        <f>прил1!C49</f>
        <v>М_17.01.0192</v>
      </c>
      <c r="D50" s="39">
        <f>прил2!H48</f>
        <v>0</v>
      </c>
      <c r="E50" s="39">
        <f>прил2!I48</f>
        <v>3.4183333333333339</v>
      </c>
      <c r="F50" s="63">
        <v>0</v>
      </c>
      <c r="G50" s="63">
        <v>0</v>
      </c>
      <c r="H50" s="63" t="s">
        <v>196</v>
      </c>
      <c r="I50" s="63" t="s">
        <v>196</v>
      </c>
      <c r="J50" s="63" t="s">
        <v>196</v>
      </c>
      <c r="K50" s="80" t="s">
        <v>196</v>
      </c>
      <c r="L50" s="63">
        <v>0</v>
      </c>
      <c r="M50" s="63">
        <v>0</v>
      </c>
      <c r="N50" s="63" t="s">
        <v>196</v>
      </c>
      <c r="O50" s="63" t="s">
        <v>196</v>
      </c>
      <c r="P50" s="63" t="s">
        <v>196</v>
      </c>
      <c r="Q50" s="63" t="s">
        <v>196</v>
      </c>
      <c r="R50" s="40">
        <f>прил2!AE48</f>
        <v>0</v>
      </c>
      <c r="S50" s="63">
        <v>0</v>
      </c>
      <c r="T50" s="63" t="s">
        <v>196</v>
      </c>
      <c r="U50" s="63" t="s">
        <v>196</v>
      </c>
      <c r="V50" s="63" t="s">
        <v>196</v>
      </c>
      <c r="W50" s="63" t="s">
        <v>196</v>
      </c>
      <c r="X50" s="63">
        <v>3.4183333333333339</v>
      </c>
      <c r="Y50" s="63">
        <v>0</v>
      </c>
      <c r="Z50" s="63" t="s">
        <v>196</v>
      </c>
      <c r="AA50" s="63" t="s">
        <v>196</v>
      </c>
      <c r="AB50" s="63" t="s">
        <v>196</v>
      </c>
      <c r="AC50" s="63" t="s">
        <v>196</v>
      </c>
      <c r="AD50" s="40">
        <f>прил2!AG48</f>
        <v>0</v>
      </c>
      <c r="AE50" s="40">
        <v>0</v>
      </c>
      <c r="AF50" s="40">
        <v>0</v>
      </c>
      <c r="AG50" s="40">
        <v>0</v>
      </c>
      <c r="AH50" s="40">
        <v>0</v>
      </c>
      <c r="AI50" s="63">
        <v>0</v>
      </c>
      <c r="AJ50" s="40">
        <f>прил2!AH48</f>
        <v>0</v>
      </c>
      <c r="AK50" s="40">
        <v>0</v>
      </c>
      <c r="AL50" s="40">
        <v>0</v>
      </c>
      <c r="AM50" s="40">
        <v>0</v>
      </c>
      <c r="AN50" s="40">
        <v>0</v>
      </c>
      <c r="AO50" s="63">
        <v>0</v>
      </c>
      <c r="AP50" s="63">
        <v>0</v>
      </c>
      <c r="AQ50" s="63" t="s">
        <v>196</v>
      </c>
      <c r="AR50" s="63" t="s">
        <v>196</v>
      </c>
      <c r="AS50" s="63" t="s">
        <v>196</v>
      </c>
      <c r="AT50" s="63" t="s">
        <v>196</v>
      </c>
      <c r="AU50" s="63">
        <v>0</v>
      </c>
      <c r="AV50" s="40">
        <f>прил2!AJ48</f>
        <v>0</v>
      </c>
      <c r="AW50" s="63">
        <v>0</v>
      </c>
      <c r="AX50" s="63" t="s">
        <v>196</v>
      </c>
      <c r="AY50" s="63" t="s">
        <v>196</v>
      </c>
      <c r="AZ50" s="63" t="s">
        <v>196</v>
      </c>
      <c r="BA50" s="63">
        <v>0</v>
      </c>
      <c r="BB50" s="40">
        <f t="shared" ref="BB50:BB51" si="10">F50+R50+AD50</f>
        <v>0</v>
      </c>
      <c r="BC50" s="63">
        <f t="shared" ref="BC50:BC51" si="11">G50+S50+AE50</f>
        <v>0</v>
      </c>
      <c r="BD50" s="63" t="s">
        <v>196</v>
      </c>
      <c r="BE50" s="63" t="s">
        <v>196</v>
      </c>
      <c r="BF50" s="63" t="s">
        <v>196</v>
      </c>
      <c r="BG50" s="63">
        <v>0</v>
      </c>
      <c r="BH50" s="40">
        <f t="shared" ref="BH50:BH51" si="12">AV50+AJ50+X50</f>
        <v>3.4183333333333339</v>
      </c>
      <c r="BI50" s="63">
        <f>Y50+AK50+AW50</f>
        <v>0</v>
      </c>
      <c r="BJ50" s="63" t="s">
        <v>196</v>
      </c>
      <c r="BK50" s="63" t="s">
        <v>196</v>
      </c>
      <c r="BL50" s="63" t="s">
        <v>196</v>
      </c>
      <c r="BM50" s="63">
        <v>0</v>
      </c>
      <c r="BN50" s="166" t="s">
        <v>196</v>
      </c>
      <c r="BO50" s="81"/>
    </row>
    <row r="51" spans="1:67" s="41" customFormat="1" ht="25.5" x14ac:dyDescent="0.25">
      <c r="A51" s="36" t="s">
        <v>335</v>
      </c>
      <c r="B51" s="109" t="str">
        <f>прил1!B50</f>
        <v xml:space="preserve">Приобретение лицензий на импортозамещенное программное обеспечение для организации рабочих мест (2022-2023) </v>
      </c>
      <c r="C51" s="166" t="str">
        <f>прил1!C50</f>
        <v>M_17.01.0191</v>
      </c>
      <c r="D51" s="39">
        <f>прил2!H49</f>
        <v>0</v>
      </c>
      <c r="E51" s="39">
        <f>прил2!I49</f>
        <v>21.027999999999999</v>
      </c>
      <c r="F51" s="63">
        <v>0</v>
      </c>
      <c r="G51" s="63">
        <v>0</v>
      </c>
      <c r="H51" s="63" t="s">
        <v>196</v>
      </c>
      <c r="I51" s="63" t="s">
        <v>196</v>
      </c>
      <c r="J51" s="63" t="s">
        <v>196</v>
      </c>
      <c r="K51" s="80" t="s">
        <v>196</v>
      </c>
      <c r="L51" s="63">
        <v>0</v>
      </c>
      <c r="M51" s="63">
        <v>0</v>
      </c>
      <c r="N51" s="63" t="s">
        <v>196</v>
      </c>
      <c r="O51" s="63" t="s">
        <v>196</v>
      </c>
      <c r="P51" s="63" t="s">
        <v>196</v>
      </c>
      <c r="Q51" s="63" t="s">
        <v>196</v>
      </c>
      <c r="R51" s="40">
        <f>прил2!AE49</f>
        <v>0</v>
      </c>
      <c r="S51" s="63">
        <v>0</v>
      </c>
      <c r="T51" s="63" t="s">
        <v>196</v>
      </c>
      <c r="U51" s="63" t="s">
        <v>196</v>
      </c>
      <c r="V51" s="63" t="s">
        <v>196</v>
      </c>
      <c r="W51" s="63" t="s">
        <v>196</v>
      </c>
      <c r="X51" s="63">
        <v>10.513999999999999</v>
      </c>
      <c r="Y51" s="63">
        <v>0</v>
      </c>
      <c r="Z51" s="63" t="s">
        <v>196</v>
      </c>
      <c r="AA51" s="63" t="s">
        <v>196</v>
      </c>
      <c r="AB51" s="63" t="s">
        <v>196</v>
      </c>
      <c r="AC51" s="63" t="s">
        <v>196</v>
      </c>
      <c r="AD51" s="40">
        <f>прил2!AG49</f>
        <v>0</v>
      </c>
      <c r="AE51" s="40">
        <v>0</v>
      </c>
      <c r="AF51" s="40">
        <v>0</v>
      </c>
      <c r="AG51" s="40">
        <v>0</v>
      </c>
      <c r="AH51" s="40">
        <v>0</v>
      </c>
      <c r="AI51" s="63">
        <v>0</v>
      </c>
      <c r="AJ51" s="40">
        <f>прил2!AH49</f>
        <v>10.513999999999999</v>
      </c>
      <c r="AK51" s="40">
        <v>0</v>
      </c>
      <c r="AL51" s="40">
        <v>0</v>
      </c>
      <c r="AM51" s="40">
        <v>0</v>
      </c>
      <c r="AN51" s="40">
        <v>0</v>
      </c>
      <c r="AO51" s="63">
        <v>0</v>
      </c>
      <c r="AP51" s="63">
        <v>0</v>
      </c>
      <c r="AQ51" s="63" t="s">
        <v>196</v>
      </c>
      <c r="AR51" s="63" t="s">
        <v>196</v>
      </c>
      <c r="AS51" s="63" t="s">
        <v>196</v>
      </c>
      <c r="AT51" s="63" t="s">
        <v>196</v>
      </c>
      <c r="AU51" s="63">
        <v>0</v>
      </c>
      <c r="AV51" s="40">
        <f>прил2!AJ49</f>
        <v>0</v>
      </c>
      <c r="AW51" s="63">
        <v>0</v>
      </c>
      <c r="AX51" s="63" t="s">
        <v>196</v>
      </c>
      <c r="AY51" s="63" t="s">
        <v>196</v>
      </c>
      <c r="AZ51" s="63" t="s">
        <v>196</v>
      </c>
      <c r="BA51" s="63">
        <v>0</v>
      </c>
      <c r="BB51" s="40">
        <f t="shared" si="10"/>
        <v>0</v>
      </c>
      <c r="BC51" s="63">
        <f t="shared" si="11"/>
        <v>0</v>
      </c>
      <c r="BD51" s="63" t="s">
        <v>196</v>
      </c>
      <c r="BE51" s="63" t="s">
        <v>196</v>
      </c>
      <c r="BF51" s="63" t="s">
        <v>196</v>
      </c>
      <c r="BG51" s="63">
        <v>0</v>
      </c>
      <c r="BH51" s="40">
        <f t="shared" si="12"/>
        <v>21.027999999999999</v>
      </c>
      <c r="BI51" s="63">
        <f t="shared" ref="BI51" si="13">Y51+AK51+AW51</f>
        <v>0</v>
      </c>
      <c r="BJ51" s="63" t="s">
        <v>196</v>
      </c>
      <c r="BK51" s="63" t="s">
        <v>196</v>
      </c>
      <c r="BL51" s="63" t="s">
        <v>196</v>
      </c>
      <c r="BM51" s="63">
        <v>0</v>
      </c>
      <c r="BN51" s="166" t="s">
        <v>196</v>
      </c>
      <c r="BO51" s="81"/>
    </row>
    <row r="52" spans="1:67" s="41" customFormat="1" ht="25.5" x14ac:dyDescent="0.25">
      <c r="A52" s="36" t="s">
        <v>347</v>
      </c>
      <c r="B52" s="109" t="str">
        <f>прил1!B51</f>
        <v>Приобретение лицензий Naumen для объединенного контактного центра (2023 г.)</v>
      </c>
      <c r="C52" s="166" t="str">
        <f>прил1!C51</f>
        <v>M_17.01.0181</v>
      </c>
      <c r="D52" s="39">
        <f>прил2!H50</f>
        <v>0</v>
      </c>
      <c r="E52" s="39">
        <f>прил2!I50</f>
        <v>7.0875000000000012</v>
      </c>
      <c r="F52" s="63">
        <v>0</v>
      </c>
      <c r="G52" s="63">
        <v>0</v>
      </c>
      <c r="H52" s="63" t="s">
        <v>196</v>
      </c>
      <c r="I52" s="63" t="s">
        <v>196</v>
      </c>
      <c r="J52" s="63" t="s">
        <v>196</v>
      </c>
      <c r="K52" s="80" t="s">
        <v>196</v>
      </c>
      <c r="L52" s="63">
        <v>0</v>
      </c>
      <c r="M52" s="63">
        <v>0</v>
      </c>
      <c r="N52" s="63" t="s">
        <v>196</v>
      </c>
      <c r="O52" s="63" t="s">
        <v>196</v>
      </c>
      <c r="P52" s="63" t="s">
        <v>196</v>
      </c>
      <c r="Q52" s="63" t="s">
        <v>196</v>
      </c>
      <c r="R52" s="40">
        <f>прил2!AE50</f>
        <v>0</v>
      </c>
      <c r="S52" s="63">
        <v>0</v>
      </c>
      <c r="T52" s="63" t="s">
        <v>196</v>
      </c>
      <c r="U52" s="63" t="s">
        <v>196</v>
      </c>
      <c r="V52" s="63" t="s">
        <v>196</v>
      </c>
      <c r="W52" s="63" t="s">
        <v>196</v>
      </c>
      <c r="X52" s="63">
        <v>0</v>
      </c>
      <c r="Y52" s="63">
        <v>0</v>
      </c>
      <c r="Z52" s="63" t="s">
        <v>196</v>
      </c>
      <c r="AA52" s="63" t="s">
        <v>196</v>
      </c>
      <c r="AB52" s="63" t="s">
        <v>196</v>
      </c>
      <c r="AC52" s="63" t="s">
        <v>196</v>
      </c>
      <c r="AD52" s="40">
        <f>прил2!AG50</f>
        <v>0</v>
      </c>
      <c r="AE52" s="40">
        <v>0</v>
      </c>
      <c r="AF52" s="40">
        <v>0</v>
      </c>
      <c r="AG52" s="40">
        <v>0</v>
      </c>
      <c r="AH52" s="40">
        <v>0</v>
      </c>
      <c r="AI52" s="63">
        <v>0</v>
      </c>
      <c r="AJ52" s="40">
        <f>прил2!AH50</f>
        <v>7.0875000000000012</v>
      </c>
      <c r="AK52" s="40">
        <v>0</v>
      </c>
      <c r="AL52" s="40">
        <v>0</v>
      </c>
      <c r="AM52" s="40">
        <v>0</v>
      </c>
      <c r="AN52" s="40">
        <v>0</v>
      </c>
      <c r="AO52" s="63">
        <v>0</v>
      </c>
      <c r="AP52" s="63">
        <v>0</v>
      </c>
      <c r="AQ52" s="63" t="s">
        <v>196</v>
      </c>
      <c r="AR52" s="63" t="s">
        <v>196</v>
      </c>
      <c r="AS52" s="63" t="s">
        <v>196</v>
      </c>
      <c r="AT52" s="63" t="s">
        <v>196</v>
      </c>
      <c r="AU52" s="63">
        <v>0</v>
      </c>
      <c r="AV52" s="40">
        <f>прил2!AJ50</f>
        <v>0</v>
      </c>
      <c r="AW52" s="63">
        <v>0</v>
      </c>
      <c r="AX52" s="63" t="s">
        <v>196</v>
      </c>
      <c r="AY52" s="63" t="s">
        <v>196</v>
      </c>
      <c r="AZ52" s="63" t="s">
        <v>196</v>
      </c>
      <c r="BA52" s="63">
        <v>0</v>
      </c>
      <c r="BB52" s="40">
        <f t="shared" ref="BB52:BB53" si="14">F52+R52+AD52</f>
        <v>0</v>
      </c>
      <c r="BC52" s="63">
        <f t="shared" ref="BC52:BC53" si="15">G52+S52+AE52</f>
        <v>0</v>
      </c>
      <c r="BD52" s="63" t="s">
        <v>196</v>
      </c>
      <c r="BE52" s="63" t="s">
        <v>196</v>
      </c>
      <c r="BF52" s="63" t="s">
        <v>196</v>
      </c>
      <c r="BG52" s="63">
        <v>0</v>
      </c>
      <c r="BH52" s="40">
        <f t="shared" ref="BH52:BH53" si="16">AV52+AJ52+X52</f>
        <v>7.0875000000000012</v>
      </c>
      <c r="BI52" s="63">
        <f>Y52+AK52+AW52</f>
        <v>0</v>
      </c>
      <c r="BJ52" s="63" t="s">
        <v>196</v>
      </c>
      <c r="BK52" s="63" t="s">
        <v>196</v>
      </c>
      <c r="BL52" s="63" t="s">
        <v>196</v>
      </c>
      <c r="BM52" s="63">
        <v>0</v>
      </c>
      <c r="BN52" s="166" t="s">
        <v>196</v>
      </c>
      <c r="BO52" s="81"/>
    </row>
    <row r="53" spans="1:67" s="41" customFormat="1" x14ac:dyDescent="0.25">
      <c r="A53" s="36" t="s">
        <v>349</v>
      </c>
      <c r="B53" s="109" t="str">
        <f>прил1!B52</f>
        <v>Развитие каналов взаимодействия с клиентами (2023 г.)</v>
      </c>
      <c r="C53" s="166" t="str">
        <f>прил1!C52</f>
        <v>M_17.01.0165</v>
      </c>
      <c r="D53" s="39">
        <f>прил2!H51</f>
        <v>0</v>
      </c>
      <c r="E53" s="39">
        <f>прил2!I51</f>
        <v>9.7074999999999996</v>
      </c>
      <c r="F53" s="63">
        <v>0</v>
      </c>
      <c r="G53" s="63">
        <v>0</v>
      </c>
      <c r="H53" s="63" t="s">
        <v>196</v>
      </c>
      <c r="I53" s="63" t="s">
        <v>196</v>
      </c>
      <c r="J53" s="63" t="s">
        <v>196</v>
      </c>
      <c r="K53" s="80" t="s">
        <v>196</v>
      </c>
      <c r="L53" s="63">
        <v>0</v>
      </c>
      <c r="M53" s="63">
        <v>0</v>
      </c>
      <c r="N53" s="63" t="s">
        <v>196</v>
      </c>
      <c r="O53" s="63" t="s">
        <v>196</v>
      </c>
      <c r="P53" s="63" t="s">
        <v>196</v>
      </c>
      <c r="Q53" s="63" t="s">
        <v>196</v>
      </c>
      <c r="R53" s="40">
        <f>прил2!AE51</f>
        <v>0</v>
      </c>
      <c r="S53" s="63">
        <v>0</v>
      </c>
      <c r="T53" s="63" t="s">
        <v>196</v>
      </c>
      <c r="U53" s="63" t="s">
        <v>196</v>
      </c>
      <c r="V53" s="63" t="s">
        <v>196</v>
      </c>
      <c r="W53" s="63" t="s">
        <v>196</v>
      </c>
      <c r="X53" s="63">
        <v>0</v>
      </c>
      <c r="Y53" s="63">
        <v>0</v>
      </c>
      <c r="Z53" s="63" t="s">
        <v>196</v>
      </c>
      <c r="AA53" s="63" t="s">
        <v>196</v>
      </c>
      <c r="AB53" s="63" t="s">
        <v>196</v>
      </c>
      <c r="AC53" s="63" t="s">
        <v>196</v>
      </c>
      <c r="AD53" s="40">
        <f>прил2!AG51</f>
        <v>0</v>
      </c>
      <c r="AE53" s="40">
        <v>0</v>
      </c>
      <c r="AF53" s="40">
        <v>0</v>
      </c>
      <c r="AG53" s="40">
        <v>0</v>
      </c>
      <c r="AH53" s="40">
        <v>0</v>
      </c>
      <c r="AI53" s="63">
        <v>0</v>
      </c>
      <c r="AJ53" s="40">
        <f>прил2!AH51</f>
        <v>9.7074999999999996</v>
      </c>
      <c r="AK53" s="40">
        <v>0</v>
      </c>
      <c r="AL53" s="40">
        <v>0</v>
      </c>
      <c r="AM53" s="40">
        <v>0</v>
      </c>
      <c r="AN53" s="40">
        <v>0</v>
      </c>
      <c r="AO53" s="63">
        <v>0</v>
      </c>
      <c r="AP53" s="63">
        <v>0</v>
      </c>
      <c r="AQ53" s="63" t="s">
        <v>196</v>
      </c>
      <c r="AR53" s="63" t="s">
        <v>196</v>
      </c>
      <c r="AS53" s="63" t="s">
        <v>196</v>
      </c>
      <c r="AT53" s="63" t="s">
        <v>196</v>
      </c>
      <c r="AU53" s="63">
        <v>0</v>
      </c>
      <c r="AV53" s="40">
        <f>прил2!AJ51</f>
        <v>0</v>
      </c>
      <c r="AW53" s="63">
        <v>0</v>
      </c>
      <c r="AX53" s="63" t="s">
        <v>196</v>
      </c>
      <c r="AY53" s="63" t="s">
        <v>196</v>
      </c>
      <c r="AZ53" s="63" t="s">
        <v>196</v>
      </c>
      <c r="BA53" s="63">
        <v>0</v>
      </c>
      <c r="BB53" s="40">
        <f t="shared" si="14"/>
        <v>0</v>
      </c>
      <c r="BC53" s="63">
        <f t="shared" si="15"/>
        <v>0</v>
      </c>
      <c r="BD53" s="63" t="s">
        <v>196</v>
      </c>
      <c r="BE53" s="63" t="s">
        <v>196</v>
      </c>
      <c r="BF53" s="63" t="s">
        <v>196</v>
      </c>
      <c r="BG53" s="63">
        <v>0</v>
      </c>
      <c r="BH53" s="40">
        <f t="shared" si="16"/>
        <v>9.7074999999999996</v>
      </c>
      <c r="BI53" s="63">
        <f t="shared" ref="BI53" si="17">Y53+AK53+AW53</f>
        <v>0</v>
      </c>
      <c r="BJ53" s="63" t="s">
        <v>196</v>
      </c>
      <c r="BK53" s="63" t="s">
        <v>196</v>
      </c>
      <c r="BL53" s="63" t="s">
        <v>196</v>
      </c>
      <c r="BM53" s="63">
        <v>0</v>
      </c>
      <c r="BN53" s="166" t="s">
        <v>196</v>
      </c>
      <c r="BO53" s="81"/>
    </row>
    <row r="54" spans="1:67" s="79" customFormat="1" x14ac:dyDescent="0.25">
      <c r="A54" s="68" t="s">
        <v>185</v>
      </c>
      <c r="B54" s="69" t="s">
        <v>167</v>
      </c>
      <c r="C54" s="70" t="str">
        <f>прил1!C53</f>
        <v>Г</v>
      </c>
      <c r="D54" s="78">
        <f>R54+S54+AD54+AE54+AP54+AQ54</f>
        <v>41.6</v>
      </c>
      <c r="E54" s="78">
        <f>E56+E64+E68</f>
        <v>87.116046666666662</v>
      </c>
      <c r="F54" s="78">
        <v>0</v>
      </c>
      <c r="G54" s="78">
        <f>G56</f>
        <v>4.5350000000000001</v>
      </c>
      <c r="H54" s="78" t="s">
        <v>196</v>
      </c>
      <c r="I54" s="78" t="s">
        <v>196</v>
      </c>
      <c r="J54" s="78" t="s">
        <v>196</v>
      </c>
      <c r="K54" s="78">
        <f>K56</f>
        <v>0</v>
      </c>
      <c r="L54" s="78">
        <f>L64</f>
        <v>0</v>
      </c>
      <c r="M54" s="78">
        <f>M64</f>
        <v>3.1871999999999998</v>
      </c>
      <c r="N54" s="78" t="s">
        <v>196</v>
      </c>
      <c r="O54" s="78" t="s">
        <v>196</v>
      </c>
      <c r="P54" s="78" t="s">
        <v>196</v>
      </c>
      <c r="Q54" s="78">
        <v>0</v>
      </c>
      <c r="R54" s="78">
        <f>R56+R64+R68</f>
        <v>7.6779999999999999</v>
      </c>
      <c r="S54" s="78">
        <f>S56+S64+S68</f>
        <v>11.907</v>
      </c>
      <c r="T54" s="42" t="s">
        <v>196</v>
      </c>
      <c r="U54" s="42" t="s">
        <v>196</v>
      </c>
      <c r="V54" s="42" t="s">
        <v>196</v>
      </c>
      <c r="W54" s="54">
        <f>W56+W64+W68</f>
        <v>0</v>
      </c>
      <c r="X54" s="78">
        <f>X56+X64+X68</f>
        <v>5.6516249800000002</v>
      </c>
      <c r="Y54" s="78">
        <f>Y56+Y64+Y68</f>
        <v>14.672000000000001</v>
      </c>
      <c r="Z54" s="42" t="s">
        <v>196</v>
      </c>
      <c r="AA54" s="42" t="s">
        <v>196</v>
      </c>
      <c r="AB54" s="42" t="s">
        <v>196</v>
      </c>
      <c r="AC54" s="54">
        <f>AC56+AC64+AC68</f>
        <v>29</v>
      </c>
      <c r="AD54" s="78">
        <f>AD56+AD64+AD68</f>
        <v>0</v>
      </c>
      <c r="AE54" s="78">
        <f>AE56+AE64+AE68</f>
        <v>22.015000000000001</v>
      </c>
      <c r="AF54" s="70" t="s">
        <v>196</v>
      </c>
      <c r="AG54" s="70" t="s">
        <v>196</v>
      </c>
      <c r="AH54" s="70" t="s">
        <v>196</v>
      </c>
      <c r="AI54" s="54">
        <f>AI56+AI64+AI68</f>
        <v>0</v>
      </c>
      <c r="AJ54" s="78">
        <f>AJ56+AJ64+AJ68</f>
        <v>10.058833333333332</v>
      </c>
      <c r="AK54" s="78">
        <f>AK56+AK64+AK68</f>
        <v>68.553333333333342</v>
      </c>
      <c r="AL54" s="78" t="s">
        <v>196</v>
      </c>
      <c r="AM54" s="78" t="s">
        <v>196</v>
      </c>
      <c r="AN54" s="78" t="s">
        <v>196</v>
      </c>
      <c r="AO54" s="54">
        <f>AO56+AO64+AO68</f>
        <v>641</v>
      </c>
      <c r="AP54" s="78">
        <f>AP56+AP64+AP68</f>
        <v>0</v>
      </c>
      <c r="AQ54" s="78">
        <f>AQ56+AQ64+AQ68</f>
        <v>0</v>
      </c>
      <c r="AR54" s="78" t="s">
        <v>196</v>
      </c>
      <c r="AS54" s="78" t="s">
        <v>196</v>
      </c>
      <c r="AT54" s="78" t="s">
        <v>196</v>
      </c>
      <c r="AU54" s="54">
        <f>AU56+AU64+AU68</f>
        <v>0</v>
      </c>
      <c r="AV54" s="78">
        <f>AV56+AV64+AV68</f>
        <v>0</v>
      </c>
      <c r="AW54" s="78">
        <f>AW56+AW64+AW68</f>
        <v>0</v>
      </c>
      <c r="AX54" s="78" t="s">
        <v>196</v>
      </c>
      <c r="AY54" s="78" t="s">
        <v>196</v>
      </c>
      <c r="AZ54" s="78" t="s">
        <v>196</v>
      </c>
      <c r="BA54" s="54">
        <f>BA56+BA64+BA68</f>
        <v>0</v>
      </c>
      <c r="BB54" s="78">
        <f>BB56+BB64+BB68</f>
        <v>12.213000000000001</v>
      </c>
      <c r="BC54" s="78">
        <f>BC56+BC64+BC68</f>
        <v>33.922000000000004</v>
      </c>
      <c r="BD54" s="78" t="s">
        <v>196</v>
      </c>
      <c r="BE54" s="78" t="s">
        <v>196</v>
      </c>
      <c r="BF54" s="78" t="s">
        <v>196</v>
      </c>
      <c r="BG54" s="54">
        <f>BG56+BG64+BG68</f>
        <v>5</v>
      </c>
      <c r="BH54" s="78">
        <f>BH56+BH64+BH68</f>
        <v>15.710458313333334</v>
      </c>
      <c r="BI54" s="78">
        <f>BI56+BI64+BI68</f>
        <v>83.225333333333339</v>
      </c>
      <c r="BJ54" s="78" t="s">
        <v>196</v>
      </c>
      <c r="BK54" s="78" t="s">
        <v>196</v>
      </c>
      <c r="BL54" s="78" t="s">
        <v>196</v>
      </c>
      <c r="BM54" s="54">
        <f>BM56+BM64+BM68</f>
        <v>671</v>
      </c>
      <c r="BN54" s="70" t="str">
        <f>прил1!BR55</f>
        <v>нд</v>
      </c>
      <c r="BO54" s="144"/>
    </row>
    <row r="55" spans="1:67" s="79" customFormat="1" ht="24" x14ac:dyDescent="0.25">
      <c r="A55" s="68" t="s">
        <v>186</v>
      </c>
      <c r="B55" s="69" t="str">
        <f>прил1!B54</f>
        <v>Новое строительство, покупка зданий (сооружений), всего, в том числе:</v>
      </c>
      <c r="C55" s="70" t="str">
        <f>прил1!C54</f>
        <v>Г</v>
      </c>
      <c r="D55" s="42" t="s">
        <v>196</v>
      </c>
      <c r="E55" s="78" t="s">
        <v>196</v>
      </c>
      <c r="F55" s="78" t="s">
        <v>196</v>
      </c>
      <c r="G55" s="78" t="s">
        <v>196</v>
      </c>
      <c r="H55" s="78" t="s">
        <v>196</v>
      </c>
      <c r="I55" s="78" t="s">
        <v>196</v>
      </c>
      <c r="J55" s="78" t="s">
        <v>196</v>
      </c>
      <c r="K55" s="78" t="s">
        <v>196</v>
      </c>
      <c r="L55" s="78" t="s">
        <v>196</v>
      </c>
      <c r="M55" s="78" t="s">
        <v>196</v>
      </c>
      <c r="N55" s="78" t="s">
        <v>196</v>
      </c>
      <c r="O55" s="78" t="s">
        <v>196</v>
      </c>
      <c r="P55" s="78" t="s">
        <v>196</v>
      </c>
      <c r="Q55" s="78" t="s">
        <v>196</v>
      </c>
      <c r="R55" s="78" t="s">
        <v>196</v>
      </c>
      <c r="S55" s="42" t="s">
        <v>196</v>
      </c>
      <c r="T55" s="42" t="s">
        <v>196</v>
      </c>
      <c r="U55" s="42" t="s">
        <v>196</v>
      </c>
      <c r="V55" s="42" t="s">
        <v>196</v>
      </c>
      <c r="W55" s="42" t="s">
        <v>196</v>
      </c>
      <c r="X55" s="42" t="s">
        <v>196</v>
      </c>
      <c r="Y55" s="42" t="s">
        <v>196</v>
      </c>
      <c r="Z55" s="42" t="s">
        <v>196</v>
      </c>
      <c r="AA55" s="42" t="s">
        <v>196</v>
      </c>
      <c r="AB55" s="42" t="s">
        <v>196</v>
      </c>
      <c r="AC55" s="42" t="s">
        <v>196</v>
      </c>
      <c r="AD55" s="42" t="s">
        <v>196</v>
      </c>
      <c r="AE55" s="42" t="s">
        <v>196</v>
      </c>
      <c r="AF55" s="70" t="s">
        <v>196</v>
      </c>
      <c r="AG55" s="70" t="s">
        <v>196</v>
      </c>
      <c r="AH55" s="70" t="s">
        <v>196</v>
      </c>
      <c r="AI55" s="54">
        <v>0</v>
      </c>
      <c r="AJ55" s="42">
        <v>0</v>
      </c>
      <c r="AK55" s="42">
        <v>0</v>
      </c>
      <c r="AL55" s="78" t="s">
        <v>196</v>
      </c>
      <c r="AM55" s="78" t="s">
        <v>196</v>
      </c>
      <c r="AN55" s="78" t="s">
        <v>196</v>
      </c>
      <c r="AO55" s="54">
        <v>0</v>
      </c>
      <c r="AP55" s="42">
        <f>SUM(AP56:AP58)</f>
        <v>0</v>
      </c>
      <c r="AQ55" s="78">
        <v>0</v>
      </c>
      <c r="AR55" s="78" t="s">
        <v>196</v>
      </c>
      <c r="AS55" s="78" t="s">
        <v>196</v>
      </c>
      <c r="AT55" s="78" t="s">
        <v>196</v>
      </c>
      <c r="AU55" s="54">
        <v>0</v>
      </c>
      <c r="AV55" s="42">
        <f>SUM(AV56:AV58)</f>
        <v>0</v>
      </c>
      <c r="AW55" s="78">
        <v>0</v>
      </c>
      <c r="AX55" s="78" t="s">
        <v>196</v>
      </c>
      <c r="AY55" s="78" t="s">
        <v>196</v>
      </c>
      <c r="AZ55" s="78" t="s">
        <v>196</v>
      </c>
      <c r="BA55" s="54">
        <v>0</v>
      </c>
      <c r="BB55" s="42">
        <v>0</v>
      </c>
      <c r="BC55" s="78">
        <v>0</v>
      </c>
      <c r="BD55" s="78" t="s">
        <v>196</v>
      </c>
      <c r="BE55" s="78" t="s">
        <v>196</v>
      </c>
      <c r="BF55" s="78" t="s">
        <v>196</v>
      </c>
      <c r="BG55" s="54">
        <v>0</v>
      </c>
      <c r="BH55" s="70" t="s">
        <v>196</v>
      </c>
      <c r="BI55" s="78">
        <v>0</v>
      </c>
      <c r="BJ55" s="78" t="s">
        <v>196</v>
      </c>
      <c r="BK55" s="78" t="s">
        <v>196</v>
      </c>
      <c r="BL55" s="78" t="s">
        <v>196</v>
      </c>
      <c r="BM55" s="54">
        <v>0</v>
      </c>
      <c r="BN55" s="70" t="str">
        <f>прил1!BR53</f>
        <v>нд</v>
      </c>
      <c r="BO55" s="144"/>
    </row>
    <row r="56" spans="1:67" s="79" customFormat="1" ht="24" x14ac:dyDescent="0.25">
      <c r="A56" s="68" t="s">
        <v>187</v>
      </c>
      <c r="B56" s="69" t="str">
        <f>прил1!B55</f>
        <v>Новое строительство, покупка линий связи и телекоммуникационных систем, всего, в том числе:</v>
      </c>
      <c r="C56" s="70" t="str">
        <f>прил1!C55</f>
        <v>Г</v>
      </c>
      <c r="D56" s="42">
        <f>SUM(D57:D58)</f>
        <v>13.161999999999999</v>
      </c>
      <c r="E56" s="78">
        <f>X56+Y56+AJ56+AK56+AV56+AW56</f>
        <v>39.209046666666666</v>
      </c>
      <c r="F56" s="78" t="s">
        <v>196</v>
      </c>
      <c r="G56" s="78">
        <f>SUM(G57:G63)</f>
        <v>4.5350000000000001</v>
      </c>
      <c r="H56" s="78" t="s">
        <v>196</v>
      </c>
      <c r="I56" s="78" t="s">
        <v>196</v>
      </c>
      <c r="J56" s="78" t="s">
        <v>196</v>
      </c>
      <c r="K56" s="78">
        <f>SUM(K57:K63)</f>
        <v>0</v>
      </c>
      <c r="L56" s="78" t="s">
        <v>196</v>
      </c>
      <c r="M56" s="78" t="s">
        <v>196</v>
      </c>
      <c r="N56" s="78" t="s">
        <v>196</v>
      </c>
      <c r="O56" s="78" t="s">
        <v>196</v>
      </c>
      <c r="P56" s="78" t="s">
        <v>196</v>
      </c>
      <c r="Q56" s="78" t="s">
        <v>196</v>
      </c>
      <c r="R56" s="42">
        <f>SUM(R57:R59)</f>
        <v>2.8</v>
      </c>
      <c r="S56" s="42">
        <f>SUM(S57:S58)</f>
        <v>0</v>
      </c>
      <c r="T56" s="42" t="s">
        <v>196</v>
      </c>
      <c r="U56" s="42" t="s">
        <v>196</v>
      </c>
      <c r="V56" s="42" t="s">
        <v>196</v>
      </c>
      <c r="W56" s="50">
        <v>0</v>
      </c>
      <c r="X56" s="42">
        <f>SUM(X57:X63)</f>
        <v>2.5698800000000004</v>
      </c>
      <c r="Y56" s="42">
        <f>SUM(Y57:Y63)</f>
        <v>12.569166666666668</v>
      </c>
      <c r="Z56" s="42" t="s">
        <v>196</v>
      </c>
      <c r="AA56" s="42" t="s">
        <v>196</v>
      </c>
      <c r="AB56" s="42" t="s">
        <v>196</v>
      </c>
      <c r="AC56" s="50">
        <f>AC60+AC63+AC61+AC62+AC58+AC59</f>
        <v>21</v>
      </c>
      <c r="AD56" s="42">
        <f>SUM(AD57:AD59)</f>
        <v>0</v>
      </c>
      <c r="AE56" s="42">
        <f>SUM(AE57:AE63)</f>
        <v>10.362</v>
      </c>
      <c r="AF56" s="70" t="s">
        <v>196</v>
      </c>
      <c r="AG56" s="70" t="s">
        <v>196</v>
      </c>
      <c r="AH56" s="70" t="s">
        <v>196</v>
      </c>
      <c r="AI56" s="54">
        <f>SUM(AI57:AI59)</f>
        <v>0</v>
      </c>
      <c r="AJ56" s="42">
        <f>SUM(AJ57:AJ63)</f>
        <v>1.3208333333333333</v>
      </c>
      <c r="AK56" s="42">
        <f>SUM(AK57:AK63)</f>
        <v>22.749166666666667</v>
      </c>
      <c r="AL56" s="78" t="s">
        <v>196</v>
      </c>
      <c r="AM56" s="78" t="s">
        <v>196</v>
      </c>
      <c r="AN56" s="78" t="s">
        <v>196</v>
      </c>
      <c r="AO56" s="54">
        <f>SUM(AO57:AO63)</f>
        <v>88</v>
      </c>
      <c r="AP56" s="42">
        <f>SUM(AP57:AP59)</f>
        <v>0</v>
      </c>
      <c r="AQ56" s="42">
        <f>SUM(AQ57:AQ59)</f>
        <v>0</v>
      </c>
      <c r="AR56" s="78" t="s">
        <v>196</v>
      </c>
      <c r="AS56" s="78" t="s">
        <v>196</v>
      </c>
      <c r="AT56" s="78" t="s">
        <v>196</v>
      </c>
      <c r="AU56" s="54">
        <f>SUM(AU57:AU59)</f>
        <v>0</v>
      </c>
      <c r="AV56" s="42">
        <f>SUM(AV57:AV59)</f>
        <v>0</v>
      </c>
      <c r="AW56" s="42">
        <f>SUM(AW57:AW59)</f>
        <v>0</v>
      </c>
      <c r="AX56" s="78" t="s">
        <v>196</v>
      </c>
      <c r="AY56" s="78" t="s">
        <v>196</v>
      </c>
      <c r="AZ56" s="78" t="s">
        <v>196</v>
      </c>
      <c r="BA56" s="54">
        <f>SUM(BA57:BA59)</f>
        <v>0</v>
      </c>
      <c r="BB56" s="42">
        <f>SUM(BB57:BB63)</f>
        <v>7.335</v>
      </c>
      <c r="BC56" s="42">
        <f>SUM(BC57:BC63)</f>
        <v>10.362</v>
      </c>
      <c r="BD56" s="78" t="s">
        <v>196</v>
      </c>
      <c r="BE56" s="78" t="s">
        <v>196</v>
      </c>
      <c r="BF56" s="78" t="s">
        <v>196</v>
      </c>
      <c r="BG56" s="54">
        <f>SUM(BG57:BG63)</f>
        <v>5</v>
      </c>
      <c r="BH56" s="42">
        <f>SUM(BH57:BH63)</f>
        <v>3.8907133333333337</v>
      </c>
      <c r="BI56" s="42">
        <f>SUM(BI57:BI63)</f>
        <v>35.318333333333335</v>
      </c>
      <c r="BJ56" s="78" t="s">
        <v>196</v>
      </c>
      <c r="BK56" s="42">
        <f>SUM(BK57:BK59)</f>
        <v>0</v>
      </c>
      <c r="BL56" s="42">
        <f>SUM(BL57:BL59)</f>
        <v>0</v>
      </c>
      <c r="BM56" s="54">
        <f>SUM(BM57:BM63)</f>
        <v>109</v>
      </c>
      <c r="BN56" s="70" t="str">
        <f>прил1!BR54</f>
        <v>нд</v>
      </c>
      <c r="BO56" s="144"/>
    </row>
    <row r="57" spans="1:67" s="41" customFormat="1" x14ac:dyDescent="0.25">
      <c r="A57" s="36" t="s">
        <v>240</v>
      </c>
      <c r="B57" s="37" t="str">
        <f>прил1!B56</f>
        <v>Приобретение серверов основного кластера (5 шт.)</v>
      </c>
      <c r="C57" s="166" t="str">
        <f>прил1!C56</f>
        <v>K_17.01.0087</v>
      </c>
      <c r="D57" s="40">
        <f t="shared" ref="D57:D58" si="18">R57+S57+AD57+AE57+AP57+AQ57</f>
        <v>10.362</v>
      </c>
      <c r="E57" s="63">
        <f>прил2!I55</f>
        <v>0</v>
      </c>
      <c r="F57" s="63" t="s">
        <v>196</v>
      </c>
      <c r="G57" s="63" t="s">
        <v>196</v>
      </c>
      <c r="H57" s="63" t="s">
        <v>196</v>
      </c>
      <c r="I57" s="63" t="s">
        <v>196</v>
      </c>
      <c r="J57" s="63" t="s">
        <v>196</v>
      </c>
      <c r="K57" s="63" t="s">
        <v>196</v>
      </c>
      <c r="L57" s="63" t="s">
        <v>196</v>
      </c>
      <c r="M57" s="63" t="s">
        <v>196</v>
      </c>
      <c r="N57" s="63" t="s">
        <v>196</v>
      </c>
      <c r="O57" s="63" t="s">
        <v>196</v>
      </c>
      <c r="P57" s="63" t="s">
        <v>196</v>
      </c>
      <c r="Q57" s="63" t="s">
        <v>196</v>
      </c>
      <c r="R57" s="40">
        <v>0</v>
      </c>
      <c r="S57" s="40">
        <f>прил2!AE55</f>
        <v>0</v>
      </c>
      <c r="T57" s="40" t="s">
        <v>196</v>
      </c>
      <c r="U57" s="40" t="s">
        <v>196</v>
      </c>
      <c r="V57" s="40" t="s">
        <v>196</v>
      </c>
      <c r="W57" s="40">
        <v>0</v>
      </c>
      <c r="X57" s="40">
        <v>0</v>
      </c>
      <c r="Y57" s="40">
        <v>0</v>
      </c>
      <c r="Z57" s="40" t="s">
        <v>196</v>
      </c>
      <c r="AA57" s="40" t="s">
        <v>196</v>
      </c>
      <c r="AB57" s="40" t="s">
        <v>196</v>
      </c>
      <c r="AC57" s="40">
        <v>0</v>
      </c>
      <c r="AD57" s="40">
        <v>0</v>
      </c>
      <c r="AE57" s="40">
        <v>10.362</v>
      </c>
      <c r="AF57" s="166" t="s">
        <v>196</v>
      </c>
      <c r="AG57" s="166" t="s">
        <v>196</v>
      </c>
      <c r="AH57" s="166" t="s">
        <v>196</v>
      </c>
      <c r="AI57" s="63">
        <v>0</v>
      </c>
      <c r="AJ57" s="40">
        <v>0</v>
      </c>
      <c r="AK57" s="40">
        <v>0</v>
      </c>
      <c r="AL57" s="63" t="s">
        <v>196</v>
      </c>
      <c r="AM57" s="63" t="s">
        <v>196</v>
      </c>
      <c r="AN57" s="63" t="s">
        <v>196</v>
      </c>
      <c r="AO57" s="63">
        <v>0</v>
      </c>
      <c r="AP57" s="40">
        <f>SUM(AP58:AP64)</f>
        <v>0</v>
      </c>
      <c r="AQ57" s="63">
        <v>0</v>
      </c>
      <c r="AR57" s="63" t="s">
        <v>196</v>
      </c>
      <c r="AS57" s="63" t="s">
        <v>196</v>
      </c>
      <c r="AT57" s="63" t="s">
        <v>196</v>
      </c>
      <c r="AU57" s="63">
        <v>0</v>
      </c>
      <c r="AV57" s="40">
        <f>SUM(AV58:AV64)</f>
        <v>0</v>
      </c>
      <c r="AW57" s="40">
        <v>0</v>
      </c>
      <c r="AX57" s="63" t="s">
        <v>196</v>
      </c>
      <c r="AY57" s="63" t="s">
        <v>196</v>
      </c>
      <c r="AZ57" s="63" t="s">
        <v>196</v>
      </c>
      <c r="BA57" s="80">
        <v>0</v>
      </c>
      <c r="BB57" s="40">
        <f>R57+AD57+AP57</f>
        <v>0</v>
      </c>
      <c r="BC57" s="63">
        <f>S57+AE57+AQ57</f>
        <v>10.362</v>
      </c>
      <c r="BD57" s="63" t="s">
        <v>196</v>
      </c>
      <c r="BE57" s="63" t="s">
        <v>196</v>
      </c>
      <c r="BF57" s="63" t="s">
        <v>196</v>
      </c>
      <c r="BG57" s="80">
        <v>5</v>
      </c>
      <c r="BH57" s="166">
        <v>0</v>
      </c>
      <c r="BI57" s="63">
        <f>Y57+AK57+AW57</f>
        <v>0</v>
      </c>
      <c r="BJ57" s="63" t="s">
        <v>196</v>
      </c>
      <c r="BK57" s="63" t="s">
        <v>196</v>
      </c>
      <c r="BL57" s="63" t="s">
        <v>196</v>
      </c>
      <c r="BM57" s="80">
        <f>AC57+AO57+BA57</f>
        <v>0</v>
      </c>
      <c r="BN57" s="166" t="str">
        <f>прил1!BR55</f>
        <v>нд</v>
      </c>
      <c r="BO57" s="81"/>
    </row>
    <row r="58" spans="1:67" s="41" customFormat="1" x14ac:dyDescent="0.25">
      <c r="A58" s="36" t="s">
        <v>244</v>
      </c>
      <c r="B58" s="37" t="str">
        <f>прил1!B57</f>
        <v>Приобретение прав на антивирусное программное обеспечение</v>
      </c>
      <c r="C58" s="166" t="str">
        <f>прил1!C57</f>
        <v>K_17.01.0095</v>
      </c>
      <c r="D58" s="40">
        <f t="shared" si="18"/>
        <v>2.8</v>
      </c>
      <c r="E58" s="63">
        <f>прил2!I56</f>
        <v>1.4550000000000001</v>
      </c>
      <c r="F58" s="63" t="s">
        <v>196</v>
      </c>
      <c r="G58" s="63" t="s">
        <v>196</v>
      </c>
      <c r="H58" s="63" t="s">
        <v>196</v>
      </c>
      <c r="I58" s="63" t="s">
        <v>196</v>
      </c>
      <c r="J58" s="63" t="s">
        <v>196</v>
      </c>
      <c r="K58" s="63">
        <v>0</v>
      </c>
      <c r="L58" s="63" t="s">
        <v>196</v>
      </c>
      <c r="M58" s="63" t="s">
        <v>196</v>
      </c>
      <c r="N58" s="63" t="s">
        <v>196</v>
      </c>
      <c r="O58" s="63" t="s">
        <v>196</v>
      </c>
      <c r="P58" s="63" t="s">
        <v>196</v>
      </c>
      <c r="Q58" s="63" t="s">
        <v>196</v>
      </c>
      <c r="R58" s="40">
        <f>прил2!AE56</f>
        <v>2.8</v>
      </c>
      <c r="S58" s="40">
        <v>0</v>
      </c>
      <c r="T58" s="40" t="s">
        <v>196</v>
      </c>
      <c r="U58" s="40" t="s">
        <v>196</v>
      </c>
      <c r="V58" s="40" t="s">
        <v>196</v>
      </c>
      <c r="W58" s="40">
        <v>0</v>
      </c>
      <c r="X58" s="40">
        <v>1.4550000000000001</v>
      </c>
      <c r="Y58" s="40">
        <v>0</v>
      </c>
      <c r="Z58" s="40" t="s">
        <v>196</v>
      </c>
      <c r="AA58" s="40" t="s">
        <v>196</v>
      </c>
      <c r="AB58" s="40" t="s">
        <v>196</v>
      </c>
      <c r="AC58" s="40">
        <v>0</v>
      </c>
      <c r="AD58" s="40">
        <v>0</v>
      </c>
      <c r="AE58" s="40">
        <v>0</v>
      </c>
      <c r="AF58" s="166" t="s">
        <v>196</v>
      </c>
      <c r="AG58" s="166" t="s">
        <v>196</v>
      </c>
      <c r="AH58" s="166" t="s">
        <v>196</v>
      </c>
      <c r="AI58" s="63">
        <v>0</v>
      </c>
      <c r="AJ58" s="40">
        <v>0</v>
      </c>
      <c r="AK58" s="40">
        <v>0</v>
      </c>
      <c r="AL58" s="63" t="s">
        <v>196</v>
      </c>
      <c r="AM58" s="63" t="s">
        <v>196</v>
      </c>
      <c r="AN58" s="63" t="s">
        <v>196</v>
      </c>
      <c r="AO58" s="63">
        <v>0</v>
      </c>
      <c r="AP58" s="40">
        <f>SUM(AP59:AP68)</f>
        <v>0</v>
      </c>
      <c r="AQ58" s="63">
        <v>0</v>
      </c>
      <c r="AR58" s="63" t="s">
        <v>196</v>
      </c>
      <c r="AS58" s="63" t="s">
        <v>196</v>
      </c>
      <c r="AT58" s="63" t="s">
        <v>196</v>
      </c>
      <c r="AU58" s="63">
        <v>0</v>
      </c>
      <c r="AV58" s="40">
        <f>SUM(AV59:AV68)</f>
        <v>0</v>
      </c>
      <c r="AW58" s="63">
        <v>0</v>
      </c>
      <c r="AX58" s="63" t="s">
        <v>196</v>
      </c>
      <c r="AY58" s="63" t="s">
        <v>196</v>
      </c>
      <c r="AZ58" s="63" t="s">
        <v>196</v>
      </c>
      <c r="BA58" s="80">
        <v>0</v>
      </c>
      <c r="BB58" s="40">
        <f>R58+AD58+AP58</f>
        <v>2.8</v>
      </c>
      <c r="BC58" s="63">
        <f>S58+AE58+AQ58</f>
        <v>0</v>
      </c>
      <c r="BD58" s="63" t="s">
        <v>196</v>
      </c>
      <c r="BE58" s="63" t="s">
        <v>196</v>
      </c>
      <c r="BF58" s="63" t="s">
        <v>196</v>
      </c>
      <c r="BG58" s="80">
        <v>0</v>
      </c>
      <c r="BH58" s="40">
        <f>X58+AV58+AJ58+S58</f>
        <v>1.4550000000000001</v>
      </c>
      <c r="BI58" s="63">
        <f t="shared" ref="BI58:BI63" si="19">Y58+AK58+AW58</f>
        <v>0</v>
      </c>
      <c r="BJ58" s="63" t="s">
        <v>196</v>
      </c>
      <c r="BK58" s="63" t="s">
        <v>196</v>
      </c>
      <c r="BL58" s="63" t="s">
        <v>196</v>
      </c>
      <c r="BM58" s="80">
        <f t="shared" ref="BM58:BM59" si="20">AC58+AO58+BA58</f>
        <v>0</v>
      </c>
      <c r="BN58" s="166" t="str">
        <f>прил1!BR56</f>
        <v>нд</v>
      </c>
      <c r="BO58" s="81"/>
    </row>
    <row r="59" spans="1:67" s="41" customFormat="1" ht="24" x14ac:dyDescent="0.25">
      <c r="A59" s="36" t="s">
        <v>247</v>
      </c>
      <c r="B59" s="37" t="str">
        <f>прил1!B58</f>
        <v xml:space="preserve"> Роботизация Бизнес-процессов для компании, входящих в контур ПАО "ИнтерРАО"</v>
      </c>
      <c r="C59" s="166" t="str">
        <f>прил1!C58</f>
        <v>L_17.01.0139</v>
      </c>
      <c r="D59" s="40">
        <f t="shared" ref="D59:D60" si="21">R59+S59+AD59+AE59+AP59+AQ59</f>
        <v>0</v>
      </c>
      <c r="E59" s="63">
        <f>прил2!I57</f>
        <v>1.1148800000000001</v>
      </c>
      <c r="F59" s="63" t="s">
        <v>196</v>
      </c>
      <c r="G59" s="63" t="s">
        <v>196</v>
      </c>
      <c r="H59" s="63" t="s">
        <v>196</v>
      </c>
      <c r="I59" s="63" t="s">
        <v>196</v>
      </c>
      <c r="J59" s="63" t="s">
        <v>196</v>
      </c>
      <c r="K59" s="63" t="s">
        <v>196</v>
      </c>
      <c r="L59" s="63" t="s">
        <v>196</v>
      </c>
      <c r="M59" s="63" t="s">
        <v>196</v>
      </c>
      <c r="N59" s="63" t="s">
        <v>196</v>
      </c>
      <c r="O59" s="63" t="s">
        <v>196</v>
      </c>
      <c r="P59" s="63" t="s">
        <v>196</v>
      </c>
      <c r="Q59" s="63" t="s">
        <v>196</v>
      </c>
      <c r="R59" s="40">
        <f>прил2!AE57</f>
        <v>0</v>
      </c>
      <c r="S59" s="40">
        <v>0</v>
      </c>
      <c r="T59" s="40" t="s">
        <v>196</v>
      </c>
      <c r="U59" s="40" t="s">
        <v>196</v>
      </c>
      <c r="V59" s="40" t="s">
        <v>196</v>
      </c>
      <c r="W59" s="40">
        <v>0</v>
      </c>
      <c r="X59" s="63">
        <v>1.1148800000000001</v>
      </c>
      <c r="Y59" s="40">
        <v>0</v>
      </c>
      <c r="Z59" s="40" t="s">
        <v>196</v>
      </c>
      <c r="AA59" s="40" t="s">
        <v>196</v>
      </c>
      <c r="AB59" s="40" t="s">
        <v>196</v>
      </c>
      <c r="AC59" s="40">
        <v>0</v>
      </c>
      <c r="AD59" s="40">
        <v>0</v>
      </c>
      <c r="AE59" s="40">
        <v>0</v>
      </c>
      <c r="AF59" s="166" t="s">
        <v>196</v>
      </c>
      <c r="AG59" s="166" t="s">
        <v>196</v>
      </c>
      <c r="AH59" s="166" t="s">
        <v>196</v>
      </c>
      <c r="AI59" s="63">
        <v>0</v>
      </c>
      <c r="AJ59" s="40">
        <v>0</v>
      </c>
      <c r="AK59" s="40">
        <v>0</v>
      </c>
      <c r="AL59" s="63" t="s">
        <v>196</v>
      </c>
      <c r="AM59" s="63" t="s">
        <v>196</v>
      </c>
      <c r="AN59" s="63" t="s">
        <v>196</v>
      </c>
      <c r="AO59" s="63">
        <v>0</v>
      </c>
      <c r="AP59" s="40">
        <f>SUM(AP65:AP78)</f>
        <v>0</v>
      </c>
      <c r="AQ59" s="63">
        <v>0</v>
      </c>
      <c r="AR59" s="63" t="s">
        <v>196</v>
      </c>
      <c r="AS59" s="63" t="s">
        <v>196</v>
      </c>
      <c r="AT59" s="63" t="s">
        <v>196</v>
      </c>
      <c r="AU59" s="63">
        <v>0</v>
      </c>
      <c r="AV59" s="40">
        <f>SUM(AV65:AV78)</f>
        <v>0</v>
      </c>
      <c r="AW59" s="63">
        <v>0</v>
      </c>
      <c r="AX59" s="63" t="s">
        <v>196</v>
      </c>
      <c r="AY59" s="63" t="s">
        <v>196</v>
      </c>
      <c r="AZ59" s="63" t="s">
        <v>196</v>
      </c>
      <c r="BA59" s="80">
        <v>0</v>
      </c>
      <c r="BB59" s="40">
        <f t="shared" ref="BB59:BB65" si="22">R59+AD59+AP59</f>
        <v>0</v>
      </c>
      <c r="BC59" s="63">
        <f t="shared" ref="BC59" si="23">S59+AE59+AQ59</f>
        <v>0</v>
      </c>
      <c r="BD59" s="63" t="s">
        <v>196</v>
      </c>
      <c r="BE59" s="63" t="s">
        <v>196</v>
      </c>
      <c r="BF59" s="63" t="s">
        <v>196</v>
      </c>
      <c r="BG59" s="80">
        <v>0</v>
      </c>
      <c r="BH59" s="40">
        <f>X59+AV59+AJ59+S59</f>
        <v>1.1148800000000001</v>
      </c>
      <c r="BI59" s="63">
        <f t="shared" si="19"/>
        <v>0</v>
      </c>
      <c r="BJ59" s="63" t="s">
        <v>196</v>
      </c>
      <c r="BK59" s="63" t="s">
        <v>196</v>
      </c>
      <c r="BL59" s="63" t="s">
        <v>196</v>
      </c>
      <c r="BM59" s="80">
        <f t="shared" si="20"/>
        <v>0</v>
      </c>
      <c r="BN59" s="166" t="str">
        <f>прил1!BR57</f>
        <v>нд</v>
      </c>
      <c r="BO59" s="81"/>
    </row>
    <row r="60" spans="1:67" s="41" customFormat="1" ht="96" x14ac:dyDescent="0.25">
      <c r="A60" s="36" t="s">
        <v>248</v>
      </c>
      <c r="B60" s="37" t="str">
        <f>прил1!B59</f>
        <v>Приобретение центральных коммутаторов локальной вычислительной сети</v>
      </c>
      <c r="C60" s="166" t="str">
        <f>прил1!C59</f>
        <v>L_17.01.0123</v>
      </c>
      <c r="D60" s="40">
        <f t="shared" si="21"/>
        <v>0</v>
      </c>
      <c r="E60" s="63">
        <f>прил2!I58</f>
        <v>5.4275000000000002</v>
      </c>
      <c r="F60" s="63" t="s">
        <v>196</v>
      </c>
      <c r="G60" s="63">
        <v>4.5350000000000001</v>
      </c>
      <c r="H60" s="63" t="s">
        <v>196</v>
      </c>
      <c r="I60" s="63" t="s">
        <v>196</v>
      </c>
      <c r="J60" s="63" t="s">
        <v>196</v>
      </c>
      <c r="K60" s="63">
        <v>0</v>
      </c>
      <c r="L60" s="63" t="s">
        <v>196</v>
      </c>
      <c r="M60" s="63" t="s">
        <v>196</v>
      </c>
      <c r="N60" s="63" t="s">
        <v>196</v>
      </c>
      <c r="O60" s="63" t="s">
        <v>196</v>
      </c>
      <c r="P60" s="63" t="s">
        <v>196</v>
      </c>
      <c r="Q60" s="63" t="s">
        <v>196</v>
      </c>
      <c r="R60" s="40">
        <f>прил2!AE58</f>
        <v>0</v>
      </c>
      <c r="S60" s="40">
        <v>0</v>
      </c>
      <c r="T60" s="40" t="s">
        <v>196</v>
      </c>
      <c r="U60" s="40" t="s">
        <v>196</v>
      </c>
      <c r="V60" s="40" t="s">
        <v>196</v>
      </c>
      <c r="W60" s="40">
        <v>0</v>
      </c>
      <c r="X60" s="63">
        <v>0</v>
      </c>
      <c r="Y60" s="63">
        <v>5.4275000000000002</v>
      </c>
      <c r="Z60" s="40" t="s">
        <v>196</v>
      </c>
      <c r="AA60" s="40" t="s">
        <v>196</v>
      </c>
      <c r="AB60" s="40" t="s">
        <v>196</v>
      </c>
      <c r="AC60" s="40">
        <v>0</v>
      </c>
      <c r="AD60" s="40">
        <v>0</v>
      </c>
      <c r="AE60" s="40">
        <v>0</v>
      </c>
      <c r="AF60" s="166" t="s">
        <v>196</v>
      </c>
      <c r="AG60" s="166" t="s">
        <v>196</v>
      </c>
      <c r="AH60" s="166" t="s">
        <v>196</v>
      </c>
      <c r="AI60" s="63">
        <v>0</v>
      </c>
      <c r="AJ60" s="40">
        <v>0</v>
      </c>
      <c r="AK60" s="40">
        <v>0</v>
      </c>
      <c r="AL60" s="63" t="s">
        <v>196</v>
      </c>
      <c r="AM60" s="63" t="s">
        <v>196</v>
      </c>
      <c r="AN60" s="63" t="s">
        <v>196</v>
      </c>
      <c r="AO60" s="63">
        <v>2</v>
      </c>
      <c r="AP60" s="40">
        <f>SUM(AP68:AP80)</f>
        <v>0</v>
      </c>
      <c r="AQ60" s="63">
        <v>0</v>
      </c>
      <c r="AR60" s="63" t="s">
        <v>196</v>
      </c>
      <c r="AS60" s="63" t="s">
        <v>196</v>
      </c>
      <c r="AT60" s="63" t="s">
        <v>196</v>
      </c>
      <c r="AU60" s="63">
        <v>0</v>
      </c>
      <c r="AV60" s="40">
        <f>SUM(AV68:AV80)</f>
        <v>0</v>
      </c>
      <c r="AW60" s="63">
        <v>0</v>
      </c>
      <c r="AX60" s="63" t="s">
        <v>196</v>
      </c>
      <c r="AY60" s="63" t="s">
        <v>196</v>
      </c>
      <c r="AZ60" s="63" t="s">
        <v>196</v>
      </c>
      <c r="BA60" s="80">
        <v>0</v>
      </c>
      <c r="BB60" s="40">
        <f>G60+R60+AD60+AP60</f>
        <v>4.5350000000000001</v>
      </c>
      <c r="BC60" s="63">
        <v>0</v>
      </c>
      <c r="BD60" s="63" t="s">
        <v>196</v>
      </c>
      <c r="BE60" s="63" t="s">
        <v>196</v>
      </c>
      <c r="BF60" s="63" t="s">
        <v>196</v>
      </c>
      <c r="BG60" s="80">
        <f t="shared" ref="BG60" si="24">AU60+AI60+W60+K60</f>
        <v>0</v>
      </c>
      <c r="BH60" s="40">
        <f t="shared" ref="BH60:BH63" si="25">X60+AV60+AJ60+S60</f>
        <v>0</v>
      </c>
      <c r="BI60" s="63">
        <f>Y60+AK60+AW60</f>
        <v>5.4275000000000002</v>
      </c>
      <c r="BJ60" s="63" t="s">
        <v>196</v>
      </c>
      <c r="BK60" s="63" t="s">
        <v>196</v>
      </c>
      <c r="BL60" s="63" t="s">
        <v>196</v>
      </c>
      <c r="BM60" s="80">
        <f>BA60+AO60+AC60</f>
        <v>2</v>
      </c>
      <c r="BN60" s="37" t="s">
        <v>330</v>
      </c>
      <c r="BO60" s="81"/>
    </row>
    <row r="61" spans="1:67" s="41" customFormat="1" x14ac:dyDescent="0.25">
      <c r="A61" s="36" t="s">
        <v>249</v>
      </c>
      <c r="B61" s="37" t="str">
        <f>прил1!B60</f>
        <v>Приобретение сетевого оборудования (2022-2023)</v>
      </c>
      <c r="C61" s="166" t="str">
        <f>прил1!C60</f>
        <v>М_17.01.0153</v>
      </c>
      <c r="D61" s="40">
        <f t="shared" ref="D61" si="26">R61+S61+AD61+AE61+AP61+AQ61</f>
        <v>0</v>
      </c>
      <c r="E61" s="63">
        <f>прил2!I59</f>
        <v>24.564166666666669</v>
      </c>
      <c r="F61" s="63" t="s">
        <v>196</v>
      </c>
      <c r="G61" s="63">
        <v>0</v>
      </c>
      <c r="H61" s="63" t="s">
        <v>196</v>
      </c>
      <c r="I61" s="63" t="s">
        <v>196</v>
      </c>
      <c r="J61" s="63" t="s">
        <v>196</v>
      </c>
      <c r="K61" s="63">
        <v>0</v>
      </c>
      <c r="L61" s="63" t="s">
        <v>196</v>
      </c>
      <c r="M61" s="63" t="s">
        <v>196</v>
      </c>
      <c r="N61" s="63" t="s">
        <v>196</v>
      </c>
      <c r="O61" s="63" t="s">
        <v>196</v>
      </c>
      <c r="P61" s="63" t="s">
        <v>196</v>
      </c>
      <c r="Q61" s="63" t="s">
        <v>196</v>
      </c>
      <c r="R61" s="40">
        <f>прил2!AE59</f>
        <v>0</v>
      </c>
      <c r="S61" s="40">
        <v>0</v>
      </c>
      <c r="T61" s="40" t="s">
        <v>196</v>
      </c>
      <c r="U61" s="40" t="s">
        <v>196</v>
      </c>
      <c r="V61" s="40" t="s">
        <v>196</v>
      </c>
      <c r="W61" s="40">
        <v>0</v>
      </c>
      <c r="X61" s="63">
        <v>0</v>
      </c>
      <c r="Y61" s="63">
        <v>1.8149999999999999</v>
      </c>
      <c r="Z61" s="40" t="s">
        <v>196</v>
      </c>
      <c r="AA61" s="40" t="s">
        <v>196</v>
      </c>
      <c r="AB61" s="40" t="s">
        <v>196</v>
      </c>
      <c r="AC61" s="40">
        <v>20</v>
      </c>
      <c r="AD61" s="40">
        <v>0</v>
      </c>
      <c r="AE61" s="40">
        <v>0</v>
      </c>
      <c r="AF61" s="166" t="s">
        <v>196</v>
      </c>
      <c r="AG61" s="166" t="s">
        <v>196</v>
      </c>
      <c r="AH61" s="166" t="s">
        <v>196</v>
      </c>
      <c r="AI61" s="63">
        <v>0</v>
      </c>
      <c r="AJ61" s="40">
        <v>0</v>
      </c>
      <c r="AK61" s="40">
        <v>22.749166666666667</v>
      </c>
      <c r="AL61" s="63" t="s">
        <v>196</v>
      </c>
      <c r="AM61" s="63" t="s">
        <v>196</v>
      </c>
      <c r="AN61" s="63" t="s">
        <v>196</v>
      </c>
      <c r="AO61" s="63">
        <v>86</v>
      </c>
      <c r="AP61" s="40">
        <f>SUM(AP69:AP81)</f>
        <v>0</v>
      </c>
      <c r="AQ61" s="63">
        <v>0</v>
      </c>
      <c r="AR61" s="63" t="s">
        <v>196</v>
      </c>
      <c r="AS61" s="63" t="s">
        <v>196</v>
      </c>
      <c r="AT61" s="63" t="s">
        <v>196</v>
      </c>
      <c r="AU61" s="63">
        <v>0</v>
      </c>
      <c r="AV61" s="40">
        <f>SUM(AV69:AV81)</f>
        <v>0</v>
      </c>
      <c r="AW61" s="63">
        <v>0</v>
      </c>
      <c r="AX61" s="63" t="s">
        <v>196</v>
      </c>
      <c r="AY61" s="63" t="s">
        <v>196</v>
      </c>
      <c r="AZ61" s="63" t="s">
        <v>196</v>
      </c>
      <c r="BA61" s="80">
        <v>0</v>
      </c>
      <c r="BB61" s="40">
        <f>G61+R61+AD61+AP61</f>
        <v>0</v>
      </c>
      <c r="BC61" s="63">
        <v>0</v>
      </c>
      <c r="BD61" s="63" t="s">
        <v>196</v>
      </c>
      <c r="BE61" s="63" t="s">
        <v>196</v>
      </c>
      <c r="BF61" s="63" t="s">
        <v>196</v>
      </c>
      <c r="BG61" s="80">
        <f t="shared" ref="BG61" si="27">AU61+AI61+W61+K61</f>
        <v>0</v>
      </c>
      <c r="BH61" s="40">
        <f t="shared" si="25"/>
        <v>0</v>
      </c>
      <c r="BI61" s="63">
        <f>Y61+AK61+AW61</f>
        <v>24.564166666666669</v>
      </c>
      <c r="BJ61" s="63" t="s">
        <v>196</v>
      </c>
      <c r="BK61" s="63" t="s">
        <v>196</v>
      </c>
      <c r="BL61" s="63" t="s">
        <v>196</v>
      </c>
      <c r="BM61" s="80">
        <f>BA61+AO61+AC61</f>
        <v>106</v>
      </c>
      <c r="BN61" s="37"/>
      <c r="BO61" s="81"/>
    </row>
    <row r="62" spans="1:67" s="41" customFormat="1" x14ac:dyDescent="0.25">
      <c r="A62" s="36" t="s">
        <v>337</v>
      </c>
      <c r="B62" s="37" t="str">
        <f>прил1!B61</f>
        <v>Внедрение систем роботизации бизнес-процессов (2023 г.)</v>
      </c>
      <c r="C62" s="166" t="str">
        <f>прил1!C61</f>
        <v>M_17.01.0186</v>
      </c>
      <c r="D62" s="40">
        <f t="shared" ref="D62" si="28">R62+S62+AD62+AE62+AP62+AQ62</f>
        <v>0</v>
      </c>
      <c r="E62" s="63">
        <f>прил2!I60</f>
        <v>1.3208333333333333</v>
      </c>
      <c r="F62" s="63" t="s">
        <v>196</v>
      </c>
      <c r="G62" s="63">
        <v>0</v>
      </c>
      <c r="H62" s="63" t="s">
        <v>196</v>
      </c>
      <c r="I62" s="63" t="s">
        <v>196</v>
      </c>
      <c r="J62" s="63" t="s">
        <v>196</v>
      </c>
      <c r="K62" s="63">
        <v>0</v>
      </c>
      <c r="L62" s="63" t="s">
        <v>196</v>
      </c>
      <c r="M62" s="63" t="s">
        <v>196</v>
      </c>
      <c r="N62" s="63" t="s">
        <v>196</v>
      </c>
      <c r="O62" s="63" t="s">
        <v>196</v>
      </c>
      <c r="P62" s="63" t="s">
        <v>196</v>
      </c>
      <c r="Q62" s="63" t="s">
        <v>196</v>
      </c>
      <c r="R62" s="40">
        <f>прил2!AE60</f>
        <v>0</v>
      </c>
      <c r="S62" s="40">
        <v>0</v>
      </c>
      <c r="T62" s="40" t="s">
        <v>196</v>
      </c>
      <c r="U62" s="40" t="s">
        <v>196</v>
      </c>
      <c r="V62" s="40" t="s">
        <v>196</v>
      </c>
      <c r="W62" s="40">
        <v>0</v>
      </c>
      <c r="X62" s="63">
        <v>0</v>
      </c>
      <c r="Y62" s="63">
        <v>0</v>
      </c>
      <c r="Z62" s="40" t="s">
        <v>196</v>
      </c>
      <c r="AA62" s="40" t="s">
        <v>196</v>
      </c>
      <c r="AB62" s="40" t="s">
        <v>196</v>
      </c>
      <c r="AC62" s="40">
        <v>0</v>
      </c>
      <c r="AD62" s="40">
        <v>0</v>
      </c>
      <c r="AE62" s="40">
        <v>0</v>
      </c>
      <c r="AF62" s="166" t="s">
        <v>196</v>
      </c>
      <c r="AG62" s="166" t="s">
        <v>196</v>
      </c>
      <c r="AH62" s="166" t="s">
        <v>196</v>
      </c>
      <c r="AI62" s="63">
        <v>0</v>
      </c>
      <c r="AJ62" s="40">
        <v>1.3208333333333333</v>
      </c>
      <c r="AK62" s="40">
        <v>0</v>
      </c>
      <c r="AL62" s="63" t="s">
        <v>196</v>
      </c>
      <c r="AM62" s="63" t="s">
        <v>196</v>
      </c>
      <c r="AN62" s="63" t="s">
        <v>196</v>
      </c>
      <c r="AO62" s="63">
        <v>0</v>
      </c>
      <c r="AP62" s="40">
        <f>SUM(AP70:AP82)</f>
        <v>0</v>
      </c>
      <c r="AQ62" s="63">
        <v>0</v>
      </c>
      <c r="AR62" s="63" t="s">
        <v>196</v>
      </c>
      <c r="AS62" s="63" t="s">
        <v>196</v>
      </c>
      <c r="AT62" s="63" t="s">
        <v>196</v>
      </c>
      <c r="AU62" s="63">
        <v>0</v>
      </c>
      <c r="AV62" s="40">
        <f>SUM(AV70:AV82)</f>
        <v>0</v>
      </c>
      <c r="AW62" s="63">
        <v>0</v>
      </c>
      <c r="AX62" s="63" t="s">
        <v>196</v>
      </c>
      <c r="AY62" s="63" t="s">
        <v>196</v>
      </c>
      <c r="AZ62" s="63" t="s">
        <v>196</v>
      </c>
      <c r="BA62" s="80">
        <v>0</v>
      </c>
      <c r="BB62" s="40">
        <f>G62+R62+AD62+AP62</f>
        <v>0</v>
      </c>
      <c r="BC62" s="63">
        <v>0</v>
      </c>
      <c r="BD62" s="63" t="s">
        <v>196</v>
      </c>
      <c r="BE62" s="63" t="s">
        <v>196</v>
      </c>
      <c r="BF62" s="63" t="s">
        <v>196</v>
      </c>
      <c r="BG62" s="80">
        <f t="shared" ref="BG62" si="29">AU62+AI62+W62+K62</f>
        <v>0</v>
      </c>
      <c r="BH62" s="40">
        <f t="shared" si="25"/>
        <v>1.3208333333333333</v>
      </c>
      <c r="BI62" s="63">
        <f>Y62+AK62+AW62</f>
        <v>0</v>
      </c>
      <c r="BJ62" s="63" t="s">
        <v>196</v>
      </c>
      <c r="BK62" s="63" t="s">
        <v>196</v>
      </c>
      <c r="BL62" s="63" t="s">
        <v>196</v>
      </c>
      <c r="BM62" s="80">
        <f>BA62+AO62+AC62</f>
        <v>0</v>
      </c>
      <c r="BN62" s="37"/>
      <c r="BO62" s="81"/>
    </row>
    <row r="63" spans="1:67" s="41" customFormat="1" ht="36" x14ac:dyDescent="0.25">
      <c r="A63" s="36" t="s">
        <v>290</v>
      </c>
      <c r="B63" s="37" t="str">
        <f>прил1!B62</f>
        <v>Приобретение дополнительной дисковой емкости для информационной системы управления сбытом электроэнергии бытовым потребителям</v>
      </c>
      <c r="C63" s="166" t="str">
        <f>прил1!C62</f>
        <v>М_17.01.0163</v>
      </c>
      <c r="D63" s="40">
        <f t="shared" ref="D63" si="30">R63+S63+AD63+AE63+AP63+AQ63</f>
        <v>0</v>
      </c>
      <c r="E63" s="63">
        <f>прил2!I61</f>
        <v>5.3266666666666671</v>
      </c>
      <c r="F63" s="63" t="s">
        <v>196</v>
      </c>
      <c r="G63" s="63" t="s">
        <v>196</v>
      </c>
      <c r="H63" s="63" t="s">
        <v>196</v>
      </c>
      <c r="I63" s="63" t="s">
        <v>196</v>
      </c>
      <c r="J63" s="63" t="s">
        <v>196</v>
      </c>
      <c r="K63" s="63">
        <v>0</v>
      </c>
      <c r="L63" s="63" t="s">
        <v>196</v>
      </c>
      <c r="M63" s="63" t="s">
        <v>196</v>
      </c>
      <c r="N63" s="63" t="s">
        <v>196</v>
      </c>
      <c r="O63" s="63" t="s">
        <v>196</v>
      </c>
      <c r="P63" s="63" t="s">
        <v>196</v>
      </c>
      <c r="Q63" s="63" t="s">
        <v>196</v>
      </c>
      <c r="R63" s="40">
        <f>прил2!AE59</f>
        <v>0</v>
      </c>
      <c r="S63" s="40">
        <v>0</v>
      </c>
      <c r="T63" s="40" t="s">
        <v>196</v>
      </c>
      <c r="U63" s="40" t="s">
        <v>196</v>
      </c>
      <c r="V63" s="40" t="s">
        <v>196</v>
      </c>
      <c r="W63" s="40">
        <v>0</v>
      </c>
      <c r="X63" s="63">
        <v>0</v>
      </c>
      <c r="Y63" s="63">
        <v>5.3266666666666671</v>
      </c>
      <c r="Z63" s="40" t="s">
        <v>196</v>
      </c>
      <c r="AA63" s="40" t="s">
        <v>196</v>
      </c>
      <c r="AB63" s="40" t="s">
        <v>196</v>
      </c>
      <c r="AC63" s="40">
        <v>1</v>
      </c>
      <c r="AD63" s="40">
        <v>0</v>
      </c>
      <c r="AE63" s="40">
        <v>0</v>
      </c>
      <c r="AF63" s="166" t="s">
        <v>196</v>
      </c>
      <c r="AG63" s="166" t="s">
        <v>196</v>
      </c>
      <c r="AH63" s="166" t="s">
        <v>196</v>
      </c>
      <c r="AI63" s="63">
        <v>0</v>
      </c>
      <c r="AJ63" s="40">
        <v>0</v>
      </c>
      <c r="AK63" s="40">
        <v>0</v>
      </c>
      <c r="AL63" s="63" t="s">
        <v>196</v>
      </c>
      <c r="AM63" s="63" t="s">
        <v>196</v>
      </c>
      <c r="AN63" s="63" t="s">
        <v>196</v>
      </c>
      <c r="AO63" s="63">
        <v>0</v>
      </c>
      <c r="AP63" s="40">
        <f>SUM(AP69:AP81)</f>
        <v>0</v>
      </c>
      <c r="AQ63" s="63">
        <v>0</v>
      </c>
      <c r="AR63" s="63" t="s">
        <v>196</v>
      </c>
      <c r="AS63" s="63" t="s">
        <v>196</v>
      </c>
      <c r="AT63" s="63" t="s">
        <v>196</v>
      </c>
      <c r="AU63" s="63">
        <v>0</v>
      </c>
      <c r="AV63" s="40">
        <f>SUM(AV69:AV81)</f>
        <v>0</v>
      </c>
      <c r="AW63" s="63">
        <v>0</v>
      </c>
      <c r="AX63" s="63" t="s">
        <v>196</v>
      </c>
      <c r="AY63" s="63" t="s">
        <v>196</v>
      </c>
      <c r="AZ63" s="63" t="s">
        <v>196</v>
      </c>
      <c r="BA63" s="80">
        <v>0</v>
      </c>
      <c r="BB63" s="40">
        <f t="shared" si="22"/>
        <v>0</v>
      </c>
      <c r="BC63" s="63">
        <v>0</v>
      </c>
      <c r="BD63" s="63" t="s">
        <v>196</v>
      </c>
      <c r="BE63" s="63" t="s">
        <v>196</v>
      </c>
      <c r="BF63" s="63" t="s">
        <v>196</v>
      </c>
      <c r="BG63" s="80">
        <v>0</v>
      </c>
      <c r="BH63" s="40">
        <f t="shared" si="25"/>
        <v>0</v>
      </c>
      <c r="BI63" s="63">
        <f t="shared" si="19"/>
        <v>5.3266666666666671</v>
      </c>
      <c r="BJ63" s="63" t="s">
        <v>196</v>
      </c>
      <c r="BK63" s="63" t="s">
        <v>196</v>
      </c>
      <c r="BL63" s="63" t="s">
        <v>196</v>
      </c>
      <c r="BM63" s="80">
        <f>BA63+AO63+AC63</f>
        <v>1</v>
      </c>
      <c r="BN63" s="166"/>
      <c r="BO63" s="81"/>
    </row>
    <row r="64" spans="1:67" s="79" customFormat="1" ht="24" x14ac:dyDescent="0.25">
      <c r="A64" s="68" t="s">
        <v>189</v>
      </c>
      <c r="B64" s="69" t="s">
        <v>188</v>
      </c>
      <c r="C64" s="70" t="str">
        <f>прил1!C63</f>
        <v>Г</v>
      </c>
      <c r="D64" s="78">
        <f>D65</f>
        <v>23.560000000000002</v>
      </c>
      <c r="E64" s="78">
        <f>E65+E66+E67</f>
        <v>47.906999999999996</v>
      </c>
      <c r="F64" s="70" t="s">
        <v>196</v>
      </c>
      <c r="G64" s="70">
        <f>G65</f>
        <v>0</v>
      </c>
      <c r="H64" s="70" t="s">
        <v>196</v>
      </c>
      <c r="I64" s="70" t="s">
        <v>196</v>
      </c>
      <c r="J64" s="70" t="s">
        <v>196</v>
      </c>
      <c r="K64" s="70">
        <f>K65</f>
        <v>0</v>
      </c>
      <c r="L64" s="70">
        <f>L65</f>
        <v>0</v>
      </c>
      <c r="M64" s="42">
        <f>M65</f>
        <v>3.1871999999999998</v>
      </c>
      <c r="N64" s="70" t="s">
        <v>196</v>
      </c>
      <c r="O64" s="70" t="s">
        <v>196</v>
      </c>
      <c r="P64" s="70" t="s">
        <v>196</v>
      </c>
      <c r="Q64" s="70">
        <f>Q65</f>
        <v>41</v>
      </c>
      <c r="R64" s="42">
        <f>R65</f>
        <v>0</v>
      </c>
      <c r="S64" s="70">
        <f>S65</f>
        <v>11.907</v>
      </c>
      <c r="T64" s="70" t="s">
        <v>196</v>
      </c>
      <c r="U64" s="70" t="s">
        <v>196</v>
      </c>
      <c r="V64" s="70" t="s">
        <v>196</v>
      </c>
      <c r="W64" s="54">
        <f>W65</f>
        <v>0</v>
      </c>
      <c r="X64" s="78">
        <f>X65</f>
        <v>0</v>
      </c>
      <c r="Y64" s="78">
        <f>Y65+Y67+Y66</f>
        <v>2.1028333333333338</v>
      </c>
      <c r="Z64" s="70" t="s">
        <v>196</v>
      </c>
      <c r="AA64" s="70" t="s">
        <v>196</v>
      </c>
      <c r="AB64" s="70" t="s">
        <v>196</v>
      </c>
      <c r="AC64" s="54">
        <f>AC65</f>
        <v>8</v>
      </c>
      <c r="AD64" s="42">
        <f>AD65</f>
        <v>0</v>
      </c>
      <c r="AE64" s="42">
        <f>AE65</f>
        <v>11.653</v>
      </c>
      <c r="AF64" s="70" t="s">
        <v>196</v>
      </c>
      <c r="AG64" s="70" t="s">
        <v>196</v>
      </c>
      <c r="AH64" s="70" t="s">
        <v>196</v>
      </c>
      <c r="AI64" s="54">
        <f>AI65</f>
        <v>0</v>
      </c>
      <c r="AJ64" s="70">
        <v>0</v>
      </c>
      <c r="AK64" s="78">
        <f>AK65+AK67+AK66</f>
        <v>45.804166666666667</v>
      </c>
      <c r="AL64" s="70" t="s">
        <v>196</v>
      </c>
      <c r="AM64" s="70" t="s">
        <v>196</v>
      </c>
      <c r="AN64" s="70" t="s">
        <v>196</v>
      </c>
      <c r="AO64" s="54">
        <f>AO65+AO66+AO67</f>
        <v>553</v>
      </c>
      <c r="AP64" s="70">
        <v>0</v>
      </c>
      <c r="AQ64" s="70">
        <v>0</v>
      </c>
      <c r="AR64" s="70" t="s">
        <v>196</v>
      </c>
      <c r="AS64" s="70" t="s">
        <v>196</v>
      </c>
      <c r="AT64" s="70" t="s">
        <v>196</v>
      </c>
      <c r="AU64" s="70">
        <v>0</v>
      </c>
      <c r="AV64" s="70">
        <v>0</v>
      </c>
      <c r="AW64" s="78">
        <f>AW65</f>
        <v>0</v>
      </c>
      <c r="AX64" s="70" t="s">
        <v>196</v>
      </c>
      <c r="AY64" s="70" t="s">
        <v>196</v>
      </c>
      <c r="AZ64" s="70" t="s">
        <v>196</v>
      </c>
      <c r="BA64" s="54">
        <f>BA65</f>
        <v>0</v>
      </c>
      <c r="BB64" s="42">
        <f>BB65</f>
        <v>0</v>
      </c>
      <c r="BC64" s="42">
        <f>BC65</f>
        <v>23.560000000000002</v>
      </c>
      <c r="BD64" s="70" t="s">
        <v>196</v>
      </c>
      <c r="BE64" s="70" t="s">
        <v>196</v>
      </c>
      <c r="BF64" s="70" t="s">
        <v>196</v>
      </c>
      <c r="BG64" s="54">
        <f>BG65</f>
        <v>0</v>
      </c>
      <c r="BH64" s="78">
        <f>BH65</f>
        <v>0</v>
      </c>
      <c r="BI64" s="78">
        <f>BI65+BI67+BI66</f>
        <v>47.906999999999996</v>
      </c>
      <c r="BJ64" s="70" t="s">
        <v>196</v>
      </c>
      <c r="BK64" s="70" t="s">
        <v>196</v>
      </c>
      <c r="BL64" s="70" t="s">
        <v>196</v>
      </c>
      <c r="BM64" s="54">
        <f>BM65+BM67+BM66</f>
        <v>562</v>
      </c>
      <c r="BN64" s="70" t="str">
        <f>прил1!BR63</f>
        <v>нд</v>
      </c>
      <c r="BO64" s="144"/>
    </row>
    <row r="65" spans="1:67" s="41" customFormat="1" ht="24" customHeight="1" x14ac:dyDescent="0.25">
      <c r="A65" s="36" t="s">
        <v>260</v>
      </c>
      <c r="B65" s="37" t="str">
        <f>прил1!B64</f>
        <v>Приобретение оргтехники (2022-2023)</v>
      </c>
      <c r="C65" s="166" t="str">
        <f>прил1!C64</f>
        <v>L_17.01.0131</v>
      </c>
      <c r="D65" s="63">
        <f t="shared" ref="D65" si="31">R65+S65+AD65+AE65+AP65+AQ65</f>
        <v>23.560000000000002</v>
      </c>
      <c r="E65" s="63">
        <f>прил2!I63</f>
        <v>46.568333333333335</v>
      </c>
      <c r="F65" s="63" t="s">
        <v>196</v>
      </c>
      <c r="G65" s="63">
        <v>0</v>
      </c>
      <c r="H65" s="63" t="s">
        <v>196</v>
      </c>
      <c r="I65" s="63" t="s">
        <v>196</v>
      </c>
      <c r="J65" s="63" t="s">
        <v>196</v>
      </c>
      <c r="K65" s="63">
        <v>0</v>
      </c>
      <c r="L65" s="63">
        <v>0</v>
      </c>
      <c r="M65" s="63">
        <v>3.1871999999999998</v>
      </c>
      <c r="N65" s="63" t="s">
        <v>196</v>
      </c>
      <c r="O65" s="63" t="s">
        <v>196</v>
      </c>
      <c r="P65" s="63" t="s">
        <v>196</v>
      </c>
      <c r="Q65" s="80">
        <v>41</v>
      </c>
      <c r="R65" s="40">
        <v>0</v>
      </c>
      <c r="S65" s="63">
        <v>11.907</v>
      </c>
      <c r="T65" s="63" t="s">
        <v>196</v>
      </c>
      <c r="U65" s="63" t="s">
        <v>196</v>
      </c>
      <c r="V65" s="63" t="s">
        <v>196</v>
      </c>
      <c r="W65" s="80">
        <v>0</v>
      </c>
      <c r="X65" s="63">
        <v>0</v>
      </c>
      <c r="Y65" s="63">
        <f>прил2!AF63</f>
        <v>1.2358333333333336</v>
      </c>
      <c r="Z65" s="63" t="s">
        <v>196</v>
      </c>
      <c r="AA65" s="63" t="s">
        <v>196</v>
      </c>
      <c r="AB65" s="63" t="s">
        <v>196</v>
      </c>
      <c r="AC65" s="80">
        <v>8</v>
      </c>
      <c r="AD65" s="40">
        <v>0</v>
      </c>
      <c r="AE65" s="40">
        <v>11.653</v>
      </c>
      <c r="AF65" s="40">
        <v>0</v>
      </c>
      <c r="AG65" s="40">
        <v>0</v>
      </c>
      <c r="AH65" s="40">
        <v>0</v>
      </c>
      <c r="AI65" s="80">
        <v>0</v>
      </c>
      <c r="AJ65" s="40">
        <v>0</v>
      </c>
      <c r="AK65" s="40">
        <f>прил2!AH63</f>
        <v>45.332500000000003</v>
      </c>
      <c r="AL65" s="40">
        <v>0</v>
      </c>
      <c r="AM65" s="40">
        <v>0</v>
      </c>
      <c r="AN65" s="40">
        <v>0</v>
      </c>
      <c r="AO65" s="80">
        <v>550</v>
      </c>
      <c r="AP65" s="40">
        <f>прил2!AI63</f>
        <v>0</v>
      </c>
      <c r="AQ65" s="63">
        <v>0</v>
      </c>
      <c r="AR65" s="63" t="s">
        <v>196</v>
      </c>
      <c r="AS65" s="63" t="s">
        <v>196</v>
      </c>
      <c r="AT65" s="63" t="s">
        <v>196</v>
      </c>
      <c r="AU65" s="80">
        <v>0</v>
      </c>
      <c r="AV65" s="40">
        <f>SUM(AV69:AV78)</f>
        <v>0</v>
      </c>
      <c r="AW65" s="63">
        <v>0</v>
      </c>
      <c r="AX65" s="63" t="s">
        <v>196</v>
      </c>
      <c r="AY65" s="63" t="s">
        <v>196</v>
      </c>
      <c r="AZ65" s="63" t="s">
        <v>196</v>
      </c>
      <c r="BA65" s="80">
        <v>0</v>
      </c>
      <c r="BB65" s="40">
        <f t="shared" si="22"/>
        <v>0</v>
      </c>
      <c r="BC65" s="63">
        <f>S65+AE65+AQ65</f>
        <v>23.560000000000002</v>
      </c>
      <c r="BD65" s="63" t="s">
        <v>196</v>
      </c>
      <c r="BE65" s="63" t="s">
        <v>196</v>
      </c>
      <c r="BF65" s="63" t="s">
        <v>196</v>
      </c>
      <c r="BG65" s="80">
        <f>AU65+AI65+W65+K65</f>
        <v>0</v>
      </c>
      <c r="BH65" s="40">
        <v>0</v>
      </c>
      <c r="BI65" s="63">
        <f>Y65+AK65+AW65</f>
        <v>46.568333333333335</v>
      </c>
      <c r="BJ65" s="63" t="s">
        <v>196</v>
      </c>
      <c r="BK65" s="63" t="s">
        <v>196</v>
      </c>
      <c r="BL65" s="63" t="s">
        <v>196</v>
      </c>
      <c r="BM65" s="80">
        <f>BA65+AO65+AC65</f>
        <v>558</v>
      </c>
      <c r="BN65" s="63" t="s">
        <v>196</v>
      </c>
      <c r="BO65" s="81"/>
    </row>
    <row r="66" spans="1:67" s="41" customFormat="1" ht="24" customHeight="1" x14ac:dyDescent="0.25">
      <c r="A66" s="36" t="s">
        <v>329</v>
      </c>
      <c r="B66" s="37" t="str">
        <f>прил1!B65</f>
        <v>Приобретение источников бесперебойного питания (2023)</v>
      </c>
      <c r="C66" s="166" t="str">
        <f>прил1!C65</f>
        <v>M_17.01.0170</v>
      </c>
      <c r="D66" s="63">
        <f t="shared" ref="D66" si="32">R66+S66+AD66+AE66+AP66+AQ66</f>
        <v>0</v>
      </c>
      <c r="E66" s="63">
        <f>прил2!I64</f>
        <v>0.47166666666666662</v>
      </c>
      <c r="F66" s="63" t="s">
        <v>196</v>
      </c>
      <c r="G66" s="63">
        <v>0</v>
      </c>
      <c r="H66" s="63" t="s">
        <v>196</v>
      </c>
      <c r="I66" s="63" t="s">
        <v>196</v>
      </c>
      <c r="J66" s="63" t="s">
        <v>196</v>
      </c>
      <c r="K66" s="63">
        <v>0</v>
      </c>
      <c r="L66" s="63">
        <v>0</v>
      </c>
      <c r="M66" s="63">
        <v>0</v>
      </c>
      <c r="N66" s="63" t="s">
        <v>196</v>
      </c>
      <c r="O66" s="63" t="s">
        <v>196</v>
      </c>
      <c r="P66" s="63" t="s">
        <v>196</v>
      </c>
      <c r="Q66" s="80">
        <v>0</v>
      </c>
      <c r="R66" s="40">
        <v>0</v>
      </c>
      <c r="S66" s="63">
        <v>0</v>
      </c>
      <c r="T66" s="63" t="s">
        <v>196</v>
      </c>
      <c r="U66" s="63" t="s">
        <v>196</v>
      </c>
      <c r="V66" s="63" t="s">
        <v>196</v>
      </c>
      <c r="W66" s="80">
        <v>0</v>
      </c>
      <c r="X66" s="63">
        <v>0</v>
      </c>
      <c r="Y66" s="63">
        <f>прил2!AF64</f>
        <v>0</v>
      </c>
      <c r="Z66" s="63" t="s">
        <v>196</v>
      </c>
      <c r="AA66" s="63" t="s">
        <v>196</v>
      </c>
      <c r="AB66" s="63" t="s">
        <v>196</v>
      </c>
      <c r="AC66" s="80">
        <v>0</v>
      </c>
      <c r="AD66" s="40">
        <v>0</v>
      </c>
      <c r="AE66" s="40">
        <v>0</v>
      </c>
      <c r="AF66" s="40">
        <v>0</v>
      </c>
      <c r="AG66" s="40">
        <v>0</v>
      </c>
      <c r="AH66" s="40">
        <v>0</v>
      </c>
      <c r="AI66" s="80">
        <v>0</v>
      </c>
      <c r="AJ66" s="40">
        <v>0</v>
      </c>
      <c r="AK66" s="40">
        <f>прил2!AH64</f>
        <v>0.47166666666666662</v>
      </c>
      <c r="AL66" s="40">
        <v>0</v>
      </c>
      <c r="AM66" s="40">
        <v>0</v>
      </c>
      <c r="AN66" s="40">
        <v>0</v>
      </c>
      <c r="AO66" s="80">
        <v>3</v>
      </c>
      <c r="AP66" s="40">
        <f>прил2!AI64</f>
        <v>0</v>
      </c>
      <c r="AQ66" s="63">
        <v>0</v>
      </c>
      <c r="AR66" s="63" t="s">
        <v>196</v>
      </c>
      <c r="AS66" s="63" t="s">
        <v>196</v>
      </c>
      <c r="AT66" s="63" t="s">
        <v>196</v>
      </c>
      <c r="AU66" s="80">
        <v>0</v>
      </c>
      <c r="AV66" s="40">
        <f>SUM(AV70:AV79)</f>
        <v>0</v>
      </c>
      <c r="AW66" s="63">
        <v>0</v>
      </c>
      <c r="AX66" s="63" t="s">
        <v>196</v>
      </c>
      <c r="AY66" s="63" t="s">
        <v>196</v>
      </c>
      <c r="AZ66" s="63" t="s">
        <v>196</v>
      </c>
      <c r="BA66" s="80">
        <v>0</v>
      </c>
      <c r="BB66" s="40">
        <f t="shared" ref="BB66" si="33">R66+AD66+AP66</f>
        <v>0</v>
      </c>
      <c r="BC66" s="63">
        <v>0</v>
      </c>
      <c r="BD66" s="63" t="s">
        <v>196</v>
      </c>
      <c r="BE66" s="63" t="s">
        <v>196</v>
      </c>
      <c r="BF66" s="63" t="s">
        <v>196</v>
      </c>
      <c r="BG66" s="80">
        <f>AU66+AI66+W66+K66</f>
        <v>0</v>
      </c>
      <c r="BH66" s="40">
        <f t="shared" ref="BH66:BH67" si="34">X66+AV66+AJ66+S66</f>
        <v>0</v>
      </c>
      <c r="BI66" s="63">
        <f>Y66+AK66+AW66</f>
        <v>0.47166666666666662</v>
      </c>
      <c r="BJ66" s="63" t="s">
        <v>196</v>
      </c>
      <c r="BK66" s="63" t="s">
        <v>196</v>
      </c>
      <c r="BL66" s="63" t="s">
        <v>196</v>
      </c>
      <c r="BM66" s="80">
        <f>BA66+AO66+AC66</f>
        <v>3</v>
      </c>
      <c r="BN66" s="63" t="s">
        <v>196</v>
      </c>
      <c r="BO66" s="81"/>
    </row>
    <row r="67" spans="1:67" s="41" customFormat="1" ht="24" customHeight="1" x14ac:dyDescent="0.25">
      <c r="A67" s="36" t="s">
        <v>363</v>
      </c>
      <c r="B67" s="37" t="str">
        <f>прил1!B66</f>
        <v>Модернизация системы хранения данных NetApp</v>
      </c>
      <c r="C67" s="166" t="str">
        <f>прил1!C66</f>
        <v>M_17.01.0143</v>
      </c>
      <c r="D67" s="63">
        <f t="shared" ref="D67" si="35">R67+S67+AD67+AE67+AP67+AQ67</f>
        <v>0</v>
      </c>
      <c r="E67" s="63">
        <f>прил2!I65</f>
        <v>0.86699999999999999</v>
      </c>
      <c r="F67" s="63" t="s">
        <v>196</v>
      </c>
      <c r="G67" s="63">
        <v>0</v>
      </c>
      <c r="H67" s="63" t="s">
        <v>196</v>
      </c>
      <c r="I67" s="63" t="s">
        <v>196</v>
      </c>
      <c r="J67" s="63" t="s">
        <v>196</v>
      </c>
      <c r="K67" s="63">
        <v>0</v>
      </c>
      <c r="L67" s="63">
        <v>0</v>
      </c>
      <c r="M67" s="63">
        <v>0</v>
      </c>
      <c r="N67" s="63" t="s">
        <v>196</v>
      </c>
      <c r="O67" s="63" t="s">
        <v>196</v>
      </c>
      <c r="P67" s="63" t="s">
        <v>196</v>
      </c>
      <c r="Q67" s="80">
        <v>0</v>
      </c>
      <c r="R67" s="40">
        <v>0</v>
      </c>
      <c r="S67" s="63">
        <v>0</v>
      </c>
      <c r="T67" s="63" t="s">
        <v>196</v>
      </c>
      <c r="U67" s="63" t="s">
        <v>196</v>
      </c>
      <c r="V67" s="63" t="s">
        <v>196</v>
      </c>
      <c r="W67" s="80">
        <v>0</v>
      </c>
      <c r="X67" s="63">
        <v>0</v>
      </c>
      <c r="Y67" s="63">
        <f>прил2!AF65</f>
        <v>0.86699999999999999</v>
      </c>
      <c r="Z67" s="63" t="s">
        <v>196</v>
      </c>
      <c r="AA67" s="63" t="s">
        <v>196</v>
      </c>
      <c r="AB67" s="63" t="s">
        <v>196</v>
      </c>
      <c r="AC67" s="80">
        <v>1</v>
      </c>
      <c r="AD67" s="40">
        <v>0</v>
      </c>
      <c r="AE67" s="40">
        <v>0</v>
      </c>
      <c r="AF67" s="40">
        <v>0</v>
      </c>
      <c r="AG67" s="40">
        <v>0</v>
      </c>
      <c r="AH67" s="40">
        <v>0</v>
      </c>
      <c r="AI67" s="80">
        <v>0</v>
      </c>
      <c r="AJ67" s="40">
        <v>0</v>
      </c>
      <c r="AK67" s="40">
        <f>прил2!AH65</f>
        <v>0</v>
      </c>
      <c r="AL67" s="40">
        <v>0</v>
      </c>
      <c r="AM67" s="40">
        <v>0</v>
      </c>
      <c r="AN67" s="40">
        <v>0</v>
      </c>
      <c r="AO67" s="80">
        <v>0</v>
      </c>
      <c r="AP67" s="40">
        <f>прил2!AI65</f>
        <v>0</v>
      </c>
      <c r="AQ67" s="63">
        <v>0</v>
      </c>
      <c r="AR67" s="63" t="s">
        <v>196</v>
      </c>
      <c r="AS67" s="63" t="s">
        <v>196</v>
      </c>
      <c r="AT67" s="63" t="s">
        <v>196</v>
      </c>
      <c r="AU67" s="80">
        <v>0</v>
      </c>
      <c r="AV67" s="40">
        <f>SUM(AV71:AV80)</f>
        <v>0</v>
      </c>
      <c r="AW67" s="63">
        <v>0</v>
      </c>
      <c r="AX67" s="63" t="s">
        <v>196</v>
      </c>
      <c r="AY67" s="63" t="s">
        <v>196</v>
      </c>
      <c r="AZ67" s="63" t="s">
        <v>196</v>
      </c>
      <c r="BA67" s="80">
        <v>0</v>
      </c>
      <c r="BB67" s="40">
        <f t="shared" ref="BB67" si="36">R67+AD67+AP67</f>
        <v>0</v>
      </c>
      <c r="BC67" s="63">
        <v>0</v>
      </c>
      <c r="BD67" s="63" t="s">
        <v>196</v>
      </c>
      <c r="BE67" s="63" t="s">
        <v>196</v>
      </c>
      <c r="BF67" s="63" t="s">
        <v>196</v>
      </c>
      <c r="BG67" s="80">
        <f>AU67+AI67+W67+K67</f>
        <v>0</v>
      </c>
      <c r="BH67" s="40">
        <f t="shared" si="34"/>
        <v>0</v>
      </c>
      <c r="BI67" s="63">
        <f>Y67+AK67+AW67</f>
        <v>0.86699999999999999</v>
      </c>
      <c r="BJ67" s="63" t="s">
        <v>196</v>
      </c>
      <c r="BK67" s="63" t="s">
        <v>196</v>
      </c>
      <c r="BL67" s="63" t="s">
        <v>196</v>
      </c>
      <c r="BM67" s="80">
        <f>BA67+AO67+AC67</f>
        <v>1</v>
      </c>
      <c r="BN67" s="63" t="s">
        <v>196</v>
      </c>
      <c r="BO67" s="81"/>
    </row>
    <row r="68" spans="1:67" s="79" customFormat="1" ht="24" x14ac:dyDescent="0.25">
      <c r="A68" s="68" t="s">
        <v>191</v>
      </c>
      <c r="B68" s="69" t="s">
        <v>190</v>
      </c>
      <c r="C68" s="70" t="s">
        <v>197</v>
      </c>
      <c r="D68" s="78">
        <f>D71</f>
        <v>4.8780000000000001</v>
      </c>
      <c r="E68" s="78">
        <f>E70</f>
        <v>0</v>
      </c>
      <c r="F68" s="70" t="s">
        <v>196</v>
      </c>
      <c r="G68" s="70" t="s">
        <v>196</v>
      </c>
      <c r="H68" s="70" t="s">
        <v>196</v>
      </c>
      <c r="I68" s="70" t="s">
        <v>196</v>
      </c>
      <c r="J68" s="70" t="s">
        <v>196</v>
      </c>
      <c r="K68" s="70" t="s">
        <v>196</v>
      </c>
      <c r="L68" s="70" t="s">
        <v>196</v>
      </c>
      <c r="M68" s="70" t="s">
        <v>196</v>
      </c>
      <c r="N68" s="70" t="s">
        <v>196</v>
      </c>
      <c r="O68" s="70" t="s">
        <v>196</v>
      </c>
      <c r="P68" s="70" t="s">
        <v>196</v>
      </c>
      <c r="Q68" s="70" t="s">
        <v>196</v>
      </c>
      <c r="R68" s="42">
        <f>R71</f>
        <v>4.8780000000000001</v>
      </c>
      <c r="S68" s="70">
        <v>0</v>
      </c>
      <c r="T68" s="70" t="s">
        <v>196</v>
      </c>
      <c r="U68" s="70" t="s">
        <v>196</v>
      </c>
      <c r="V68" s="70" t="s">
        <v>196</v>
      </c>
      <c r="W68" s="70">
        <v>0</v>
      </c>
      <c r="X68" s="42">
        <f>X70</f>
        <v>3.0817449799999999</v>
      </c>
      <c r="Y68" s="78">
        <f>Y70</f>
        <v>0</v>
      </c>
      <c r="Z68" s="70" t="s">
        <v>196</v>
      </c>
      <c r="AA68" s="70" t="s">
        <v>196</v>
      </c>
      <c r="AB68" s="70" t="s">
        <v>196</v>
      </c>
      <c r="AC68" s="54">
        <f>AC70</f>
        <v>0</v>
      </c>
      <c r="AD68" s="70">
        <v>0</v>
      </c>
      <c r="AE68" s="70">
        <v>0</v>
      </c>
      <c r="AF68" s="70" t="s">
        <v>196</v>
      </c>
      <c r="AG68" s="70" t="s">
        <v>196</v>
      </c>
      <c r="AH68" s="70" t="s">
        <v>196</v>
      </c>
      <c r="AI68" s="70">
        <v>0</v>
      </c>
      <c r="AJ68" s="42">
        <f>AJ70</f>
        <v>8.7379999999999995</v>
      </c>
      <c r="AK68" s="70">
        <v>0</v>
      </c>
      <c r="AL68" s="70" t="s">
        <v>196</v>
      </c>
      <c r="AM68" s="70" t="s">
        <v>196</v>
      </c>
      <c r="AN68" s="70" t="s">
        <v>196</v>
      </c>
      <c r="AO68" s="50">
        <f>AO70</f>
        <v>0</v>
      </c>
      <c r="AP68" s="70">
        <v>0</v>
      </c>
      <c r="AQ68" s="70">
        <v>0</v>
      </c>
      <c r="AR68" s="70" t="s">
        <v>196</v>
      </c>
      <c r="AS68" s="70" t="s">
        <v>196</v>
      </c>
      <c r="AT68" s="70" t="s">
        <v>196</v>
      </c>
      <c r="AU68" s="70">
        <v>0</v>
      </c>
      <c r="AV68" s="70">
        <v>0</v>
      </c>
      <c r="AW68" s="42">
        <f>AW71</f>
        <v>0</v>
      </c>
      <c r="AX68" s="70" t="s">
        <v>196</v>
      </c>
      <c r="AY68" s="70" t="s">
        <v>196</v>
      </c>
      <c r="AZ68" s="70" t="s">
        <v>196</v>
      </c>
      <c r="BA68" s="70">
        <v>0</v>
      </c>
      <c r="BB68" s="42">
        <f>BB71</f>
        <v>4.8780000000000001</v>
      </c>
      <c r="BC68" s="70">
        <v>0</v>
      </c>
      <c r="BD68" s="70" t="s">
        <v>196</v>
      </c>
      <c r="BE68" s="70" t="s">
        <v>196</v>
      </c>
      <c r="BF68" s="70" t="s">
        <v>196</v>
      </c>
      <c r="BG68" s="70">
        <v>0</v>
      </c>
      <c r="BH68" s="42">
        <f>BH70</f>
        <v>11.819744979999999</v>
      </c>
      <c r="BI68" s="70">
        <v>0</v>
      </c>
      <c r="BJ68" s="70" t="s">
        <v>196</v>
      </c>
      <c r="BK68" s="70" t="s">
        <v>196</v>
      </c>
      <c r="BL68" s="70" t="s">
        <v>196</v>
      </c>
      <c r="BM68" s="50">
        <f>BM70</f>
        <v>0</v>
      </c>
      <c r="BN68" s="70"/>
      <c r="BO68" s="144"/>
    </row>
    <row r="69" spans="1:67" s="79" customFormat="1" ht="24" x14ac:dyDescent="0.25">
      <c r="A69" s="68" t="s">
        <v>170</v>
      </c>
      <c r="B69" s="69" t="s">
        <v>171</v>
      </c>
      <c r="C69" s="70" t="str">
        <f>прил1!C68</f>
        <v>Г</v>
      </c>
      <c r="D69" s="70" t="s">
        <v>196</v>
      </c>
      <c r="E69" s="70" t="s">
        <v>196</v>
      </c>
      <c r="F69" s="70" t="s">
        <v>196</v>
      </c>
      <c r="G69" s="70" t="s">
        <v>196</v>
      </c>
      <c r="H69" s="70" t="s">
        <v>196</v>
      </c>
      <c r="I69" s="70" t="s">
        <v>196</v>
      </c>
      <c r="J69" s="70" t="s">
        <v>196</v>
      </c>
      <c r="K69" s="70" t="s">
        <v>196</v>
      </c>
      <c r="L69" s="70" t="s">
        <v>196</v>
      </c>
      <c r="M69" s="70" t="s">
        <v>196</v>
      </c>
      <c r="N69" s="70" t="s">
        <v>196</v>
      </c>
      <c r="O69" s="70" t="s">
        <v>196</v>
      </c>
      <c r="P69" s="70" t="s">
        <v>196</v>
      </c>
      <c r="Q69" s="70" t="s">
        <v>196</v>
      </c>
      <c r="R69" s="70" t="s">
        <v>196</v>
      </c>
      <c r="S69" s="70" t="s">
        <v>196</v>
      </c>
      <c r="T69" s="70" t="s">
        <v>196</v>
      </c>
      <c r="U69" s="70" t="s">
        <v>196</v>
      </c>
      <c r="V69" s="70" t="s">
        <v>196</v>
      </c>
      <c r="W69" s="70" t="s">
        <v>196</v>
      </c>
      <c r="X69" s="70" t="s">
        <v>196</v>
      </c>
      <c r="Y69" s="70" t="s">
        <v>196</v>
      </c>
      <c r="Z69" s="70" t="s">
        <v>196</v>
      </c>
      <c r="AA69" s="70" t="s">
        <v>196</v>
      </c>
      <c r="AB69" s="70" t="s">
        <v>196</v>
      </c>
      <c r="AC69" s="70" t="s">
        <v>196</v>
      </c>
      <c r="AD69" s="70" t="s">
        <v>196</v>
      </c>
      <c r="AE69" s="70" t="s">
        <v>196</v>
      </c>
      <c r="AF69" s="70" t="s">
        <v>196</v>
      </c>
      <c r="AG69" s="70" t="s">
        <v>196</v>
      </c>
      <c r="AH69" s="70" t="s">
        <v>196</v>
      </c>
      <c r="AI69" s="70" t="s">
        <v>196</v>
      </c>
      <c r="AJ69" s="70" t="s">
        <v>196</v>
      </c>
      <c r="AK69" s="70" t="s">
        <v>196</v>
      </c>
      <c r="AL69" s="70" t="s">
        <v>196</v>
      </c>
      <c r="AM69" s="70" t="s">
        <v>196</v>
      </c>
      <c r="AN69" s="70" t="s">
        <v>196</v>
      </c>
      <c r="AO69" s="70" t="s">
        <v>196</v>
      </c>
      <c r="AP69" s="70" t="s">
        <v>196</v>
      </c>
      <c r="AQ69" s="70" t="s">
        <v>196</v>
      </c>
      <c r="AR69" s="70" t="s">
        <v>196</v>
      </c>
      <c r="AS69" s="70" t="s">
        <v>196</v>
      </c>
      <c r="AT69" s="70" t="s">
        <v>196</v>
      </c>
      <c r="AU69" s="70" t="s">
        <v>196</v>
      </c>
      <c r="AV69" s="70" t="s">
        <v>196</v>
      </c>
      <c r="AW69" s="70" t="s">
        <v>196</v>
      </c>
      <c r="AX69" s="70" t="s">
        <v>196</v>
      </c>
      <c r="AY69" s="70" t="s">
        <v>196</v>
      </c>
      <c r="AZ69" s="70" t="s">
        <v>196</v>
      </c>
      <c r="BA69" s="70" t="s">
        <v>196</v>
      </c>
      <c r="BB69" s="70" t="s">
        <v>196</v>
      </c>
      <c r="BC69" s="70" t="s">
        <v>196</v>
      </c>
      <c r="BD69" s="70" t="s">
        <v>196</v>
      </c>
      <c r="BE69" s="70" t="s">
        <v>196</v>
      </c>
      <c r="BF69" s="70" t="s">
        <v>196</v>
      </c>
      <c r="BG69" s="70" t="s">
        <v>196</v>
      </c>
      <c r="BH69" s="70" t="s">
        <v>196</v>
      </c>
      <c r="BI69" s="70" t="s">
        <v>196</v>
      </c>
      <c r="BJ69" s="70" t="s">
        <v>196</v>
      </c>
      <c r="BK69" s="70" t="s">
        <v>196</v>
      </c>
      <c r="BL69" s="70" t="s">
        <v>196</v>
      </c>
      <c r="BM69" s="70" t="s">
        <v>196</v>
      </c>
      <c r="BN69" s="70" t="str">
        <f>прил1!BR68</f>
        <v>нд</v>
      </c>
      <c r="BO69" s="144"/>
    </row>
    <row r="70" spans="1:67" s="79" customFormat="1" ht="24" x14ac:dyDescent="0.25">
      <c r="A70" s="68" t="s">
        <v>172</v>
      </c>
      <c r="B70" s="69" t="s">
        <v>194</v>
      </c>
      <c r="C70" s="70" t="str">
        <f>прил1!C69</f>
        <v>Г</v>
      </c>
      <c r="D70" s="70" t="s">
        <v>196</v>
      </c>
      <c r="E70" s="78">
        <f>E71</f>
        <v>0</v>
      </c>
      <c r="F70" s="70" t="s">
        <v>196</v>
      </c>
      <c r="G70" s="70" t="s">
        <v>196</v>
      </c>
      <c r="H70" s="70" t="s">
        <v>196</v>
      </c>
      <c r="I70" s="70" t="s">
        <v>196</v>
      </c>
      <c r="J70" s="70" t="s">
        <v>196</v>
      </c>
      <c r="K70" s="70" t="s">
        <v>196</v>
      </c>
      <c r="L70" s="70" t="s">
        <v>196</v>
      </c>
      <c r="M70" s="70" t="s">
        <v>196</v>
      </c>
      <c r="N70" s="70" t="s">
        <v>196</v>
      </c>
      <c r="O70" s="70" t="s">
        <v>196</v>
      </c>
      <c r="P70" s="70" t="s">
        <v>196</v>
      </c>
      <c r="Q70" s="70" t="s">
        <v>196</v>
      </c>
      <c r="R70" s="42">
        <f>R71</f>
        <v>4.8780000000000001</v>
      </c>
      <c r="S70" s="42">
        <f>S71</f>
        <v>0</v>
      </c>
      <c r="T70" s="70" t="s">
        <v>196</v>
      </c>
      <c r="U70" s="70" t="s">
        <v>196</v>
      </c>
      <c r="V70" s="70" t="s">
        <v>196</v>
      </c>
      <c r="W70" s="70" t="s">
        <v>196</v>
      </c>
      <c r="X70" s="42">
        <f>X71+X72+X73</f>
        <v>3.0817449799999999</v>
      </c>
      <c r="Y70" s="78">
        <f>Y71</f>
        <v>0</v>
      </c>
      <c r="Z70" s="70" t="s">
        <v>196</v>
      </c>
      <c r="AA70" s="70" t="s">
        <v>196</v>
      </c>
      <c r="AB70" s="70" t="s">
        <v>196</v>
      </c>
      <c r="AC70" s="54">
        <f>AC71+AC72</f>
        <v>0</v>
      </c>
      <c r="AD70" s="42">
        <f>AD71</f>
        <v>0</v>
      </c>
      <c r="AE70" s="70" t="s">
        <v>196</v>
      </c>
      <c r="AF70" s="70" t="s">
        <v>196</v>
      </c>
      <c r="AG70" s="70" t="s">
        <v>196</v>
      </c>
      <c r="AH70" s="70" t="s">
        <v>196</v>
      </c>
      <c r="AI70" s="70" t="s">
        <v>196</v>
      </c>
      <c r="AJ70" s="42">
        <f>AJ71+AJ72+AJ73</f>
        <v>8.7379999999999995</v>
      </c>
      <c r="AK70" s="42">
        <f>AK71</f>
        <v>0</v>
      </c>
      <c r="AL70" s="70" t="s">
        <v>196</v>
      </c>
      <c r="AM70" s="70" t="s">
        <v>196</v>
      </c>
      <c r="AN70" s="70" t="s">
        <v>196</v>
      </c>
      <c r="AO70" s="50">
        <f>AO71</f>
        <v>0</v>
      </c>
      <c r="AP70" s="42">
        <f>AP71</f>
        <v>0</v>
      </c>
      <c r="AQ70" s="70" t="s">
        <v>196</v>
      </c>
      <c r="AR70" s="70" t="s">
        <v>196</v>
      </c>
      <c r="AS70" s="70" t="s">
        <v>196</v>
      </c>
      <c r="AT70" s="70" t="s">
        <v>196</v>
      </c>
      <c r="AU70" s="70" t="s">
        <v>196</v>
      </c>
      <c r="AV70" s="42">
        <f>AV71</f>
        <v>0</v>
      </c>
      <c r="AW70" s="70" t="s">
        <v>196</v>
      </c>
      <c r="AX70" s="70" t="s">
        <v>196</v>
      </c>
      <c r="AY70" s="70" t="s">
        <v>196</v>
      </c>
      <c r="AZ70" s="70" t="s">
        <v>196</v>
      </c>
      <c r="BA70" s="70" t="s">
        <v>196</v>
      </c>
      <c r="BB70" s="70" t="s">
        <v>196</v>
      </c>
      <c r="BC70" s="70" t="s">
        <v>196</v>
      </c>
      <c r="BD70" s="70" t="s">
        <v>196</v>
      </c>
      <c r="BE70" s="70" t="s">
        <v>196</v>
      </c>
      <c r="BF70" s="70" t="s">
        <v>196</v>
      </c>
      <c r="BG70" s="70" t="s">
        <v>196</v>
      </c>
      <c r="BH70" s="42">
        <f>BH71+BH72+BH73</f>
        <v>11.819744979999999</v>
      </c>
      <c r="BI70" s="70" t="s">
        <v>196</v>
      </c>
      <c r="BJ70" s="70" t="s">
        <v>196</v>
      </c>
      <c r="BK70" s="70" t="s">
        <v>196</v>
      </c>
      <c r="BL70" s="70" t="s">
        <v>196</v>
      </c>
      <c r="BM70" s="50">
        <f>BM71+BM72+BM73</f>
        <v>0</v>
      </c>
      <c r="BN70" s="70" t="str">
        <f>прил1!BR69</f>
        <v>нд</v>
      </c>
      <c r="BO70" s="144"/>
    </row>
    <row r="71" spans="1:67" s="41" customFormat="1" ht="34.15" customHeight="1" x14ac:dyDescent="0.25">
      <c r="A71" s="36" t="s">
        <v>261</v>
      </c>
      <c r="B71" s="37" t="str">
        <f>прил1!B70</f>
        <v>Приобретение сервисных пакетов для программного-аппаратного комплекса FortiGate</v>
      </c>
      <c r="C71" s="166" t="str">
        <f>прил1!C70</f>
        <v>L_17.01.0132</v>
      </c>
      <c r="D71" s="63">
        <f t="shared" ref="D71" si="37">R71+S71+AD71+AE71+AP71+AQ71</f>
        <v>4.8780000000000001</v>
      </c>
      <c r="E71" s="63">
        <v>0</v>
      </c>
      <c r="F71" s="63" t="s">
        <v>196</v>
      </c>
      <c r="G71" s="63" t="s">
        <v>196</v>
      </c>
      <c r="H71" s="63" t="s">
        <v>196</v>
      </c>
      <c r="I71" s="63" t="s">
        <v>196</v>
      </c>
      <c r="J71" s="63" t="s">
        <v>196</v>
      </c>
      <c r="K71" s="63" t="s">
        <v>196</v>
      </c>
      <c r="L71" s="63" t="s">
        <v>196</v>
      </c>
      <c r="M71" s="63" t="s">
        <v>196</v>
      </c>
      <c r="N71" s="63" t="s">
        <v>196</v>
      </c>
      <c r="O71" s="63" t="s">
        <v>196</v>
      </c>
      <c r="P71" s="63" t="s">
        <v>196</v>
      </c>
      <c r="Q71" s="63" t="s">
        <v>196</v>
      </c>
      <c r="R71" s="40">
        <f>прил2!AE69</f>
        <v>4.8780000000000001</v>
      </c>
      <c r="S71" s="63">
        <v>0</v>
      </c>
      <c r="T71" s="63" t="s">
        <v>196</v>
      </c>
      <c r="U71" s="63" t="s">
        <v>196</v>
      </c>
      <c r="V71" s="63" t="s">
        <v>196</v>
      </c>
      <c r="W71" s="63" t="s">
        <v>196</v>
      </c>
      <c r="X71" s="63">
        <f>прил2!AF69</f>
        <v>0</v>
      </c>
      <c r="Y71" s="63">
        <v>0</v>
      </c>
      <c r="Z71" s="63" t="s">
        <v>196</v>
      </c>
      <c r="AA71" s="63" t="s">
        <v>196</v>
      </c>
      <c r="AB71" s="63" t="s">
        <v>196</v>
      </c>
      <c r="AC71" s="146">
        <v>0</v>
      </c>
      <c r="AD71" s="40">
        <f>прил2!AG72</f>
        <v>0</v>
      </c>
      <c r="AE71" s="40">
        <v>0</v>
      </c>
      <c r="AF71" s="40">
        <v>0</v>
      </c>
      <c r="AG71" s="40">
        <v>0</v>
      </c>
      <c r="AH71" s="40">
        <v>0</v>
      </c>
      <c r="AI71" s="40">
        <v>0</v>
      </c>
      <c r="AJ71" s="95">
        <v>0</v>
      </c>
      <c r="AK71" s="40">
        <v>0</v>
      </c>
      <c r="AL71" s="40">
        <v>0</v>
      </c>
      <c r="AM71" s="40">
        <v>0</v>
      </c>
      <c r="AN71" s="40">
        <v>0</v>
      </c>
      <c r="AO71" s="82">
        <v>0</v>
      </c>
      <c r="AP71" s="40">
        <f>прил2!AI69</f>
        <v>0</v>
      </c>
      <c r="AQ71" s="63">
        <v>0</v>
      </c>
      <c r="AR71" s="63" t="s">
        <v>196</v>
      </c>
      <c r="AS71" s="63" t="s">
        <v>196</v>
      </c>
      <c r="AT71" s="63" t="s">
        <v>196</v>
      </c>
      <c r="AU71" s="80">
        <v>0</v>
      </c>
      <c r="AV71" s="40">
        <f>SUM(AV75:AV82)</f>
        <v>0</v>
      </c>
      <c r="AW71" s="63">
        <v>0</v>
      </c>
      <c r="AX71" s="63" t="s">
        <v>196</v>
      </c>
      <c r="AY71" s="63" t="s">
        <v>196</v>
      </c>
      <c r="AZ71" s="63" t="s">
        <v>196</v>
      </c>
      <c r="BA71" s="80">
        <v>0</v>
      </c>
      <c r="BB71" s="40">
        <f t="shared" ref="BB71:BB72" si="38">R71+AD71+AP71</f>
        <v>4.8780000000000001</v>
      </c>
      <c r="BC71" s="63">
        <f t="shared" ref="BC71" si="39">S71+AE71+AQ71</f>
        <v>0</v>
      </c>
      <c r="BD71" s="63" t="s">
        <v>196</v>
      </c>
      <c r="BE71" s="63" t="s">
        <v>196</v>
      </c>
      <c r="BF71" s="63" t="s">
        <v>196</v>
      </c>
      <c r="BG71" s="80">
        <v>0</v>
      </c>
      <c r="BH71" s="40">
        <f>AV71+AJ71+X71</f>
        <v>0</v>
      </c>
      <c r="BI71" s="63">
        <v>0</v>
      </c>
      <c r="BJ71" s="63" t="s">
        <v>196</v>
      </c>
      <c r="BK71" s="63" t="s">
        <v>196</v>
      </c>
      <c r="BL71" s="63" t="s">
        <v>196</v>
      </c>
      <c r="BM71" s="80">
        <f>BA71+AO71+AC71</f>
        <v>0</v>
      </c>
      <c r="BN71" s="62" t="s">
        <v>338</v>
      </c>
      <c r="BO71" s="81"/>
    </row>
    <row r="72" spans="1:67" s="41" customFormat="1" ht="34.15" customHeight="1" x14ac:dyDescent="0.25">
      <c r="A72" s="36" t="s">
        <v>301</v>
      </c>
      <c r="B72" s="37" t="str">
        <f>прил1!B71</f>
        <v>Приобретение прав использования программы для ЭВМ «API-Casebook»</v>
      </c>
      <c r="C72" s="166" t="str">
        <f>прил1!C71</f>
        <v>М_17.01.0161</v>
      </c>
      <c r="D72" s="63">
        <f t="shared" ref="D72" si="40">R72+S72+AD72+AE72+AP72+AQ72</f>
        <v>0</v>
      </c>
      <c r="E72" s="63">
        <f>прил2!I70</f>
        <v>2.0917449800000001</v>
      </c>
      <c r="F72" s="63" t="s">
        <v>196</v>
      </c>
      <c r="G72" s="63" t="s">
        <v>196</v>
      </c>
      <c r="H72" s="63" t="s">
        <v>196</v>
      </c>
      <c r="I72" s="63" t="s">
        <v>196</v>
      </c>
      <c r="J72" s="63" t="s">
        <v>196</v>
      </c>
      <c r="K72" s="63" t="s">
        <v>196</v>
      </c>
      <c r="L72" s="63" t="s">
        <v>196</v>
      </c>
      <c r="M72" s="63" t="s">
        <v>196</v>
      </c>
      <c r="N72" s="63" t="s">
        <v>196</v>
      </c>
      <c r="O72" s="63" t="s">
        <v>196</v>
      </c>
      <c r="P72" s="63" t="s">
        <v>196</v>
      </c>
      <c r="Q72" s="63" t="s">
        <v>196</v>
      </c>
      <c r="R72" s="40">
        <f>прил2!AE70</f>
        <v>0</v>
      </c>
      <c r="S72" s="63">
        <v>0</v>
      </c>
      <c r="T72" s="63" t="s">
        <v>196</v>
      </c>
      <c r="U72" s="63" t="s">
        <v>196</v>
      </c>
      <c r="V72" s="63" t="s">
        <v>196</v>
      </c>
      <c r="W72" s="63" t="s">
        <v>196</v>
      </c>
      <c r="X72" s="63">
        <f>прил2!AF70</f>
        <v>2.0917449800000001</v>
      </c>
      <c r="Y72" s="63">
        <v>0</v>
      </c>
      <c r="Z72" s="63" t="s">
        <v>196</v>
      </c>
      <c r="AA72" s="63" t="s">
        <v>196</v>
      </c>
      <c r="AB72" s="63" t="s">
        <v>196</v>
      </c>
      <c r="AC72" s="146">
        <v>0</v>
      </c>
      <c r="AD72" s="40">
        <f>прил2!AG73</f>
        <v>0</v>
      </c>
      <c r="AE72" s="40">
        <v>0</v>
      </c>
      <c r="AF72" s="40">
        <v>0</v>
      </c>
      <c r="AG72" s="40">
        <v>0</v>
      </c>
      <c r="AH72" s="40">
        <v>0</v>
      </c>
      <c r="AI72" s="40">
        <v>0</v>
      </c>
      <c r="AJ72" s="95">
        <v>0</v>
      </c>
      <c r="AK72" s="40">
        <v>0</v>
      </c>
      <c r="AL72" s="40">
        <v>0</v>
      </c>
      <c r="AM72" s="40">
        <v>0</v>
      </c>
      <c r="AN72" s="40">
        <v>0</v>
      </c>
      <c r="AO72" s="82">
        <v>0</v>
      </c>
      <c r="AP72" s="40">
        <f>прил2!AI70</f>
        <v>0</v>
      </c>
      <c r="AQ72" s="63">
        <v>0</v>
      </c>
      <c r="AR72" s="63" t="s">
        <v>196</v>
      </c>
      <c r="AS72" s="63" t="s">
        <v>196</v>
      </c>
      <c r="AT72" s="63" t="s">
        <v>196</v>
      </c>
      <c r="AU72" s="80">
        <v>0</v>
      </c>
      <c r="AV72" s="40">
        <f>SUM(AV78:AV83)</f>
        <v>0</v>
      </c>
      <c r="AW72" s="63">
        <v>0</v>
      </c>
      <c r="AX72" s="63" t="s">
        <v>196</v>
      </c>
      <c r="AY72" s="63" t="s">
        <v>196</v>
      </c>
      <c r="AZ72" s="63" t="s">
        <v>196</v>
      </c>
      <c r="BA72" s="80">
        <v>0</v>
      </c>
      <c r="BB72" s="40">
        <f t="shared" si="38"/>
        <v>0</v>
      </c>
      <c r="BC72" s="63">
        <f t="shared" ref="BC72" si="41">S72+AE72+AQ72</f>
        <v>0</v>
      </c>
      <c r="BD72" s="63" t="s">
        <v>196</v>
      </c>
      <c r="BE72" s="63" t="s">
        <v>196</v>
      </c>
      <c r="BF72" s="63" t="s">
        <v>196</v>
      </c>
      <c r="BG72" s="80">
        <v>0</v>
      </c>
      <c r="BH72" s="40">
        <f>AV72+AJ72+X72</f>
        <v>2.0917449800000001</v>
      </c>
      <c r="BI72" s="63">
        <v>0</v>
      </c>
      <c r="BJ72" s="63" t="s">
        <v>196</v>
      </c>
      <c r="BK72" s="63" t="s">
        <v>196</v>
      </c>
      <c r="BL72" s="63" t="s">
        <v>196</v>
      </c>
      <c r="BM72" s="80">
        <f>BA72+AO72+AC72</f>
        <v>0</v>
      </c>
      <c r="BN72" s="62" t="s">
        <v>327</v>
      </c>
      <c r="BO72" s="81"/>
    </row>
    <row r="73" spans="1:67" s="183" customFormat="1" ht="34.15" customHeight="1" x14ac:dyDescent="0.25">
      <c r="A73" s="176" t="s">
        <v>313</v>
      </c>
      <c r="B73" s="177" t="str">
        <f>прил1!B72</f>
        <v>Приобретение программно-аппаратных комплексов ViPNet Coordinator HW 1000 (2022-2023)</v>
      </c>
      <c r="C73" s="178" t="str">
        <f>прил1!C72</f>
        <v>М_17.01.0190</v>
      </c>
      <c r="D73" s="169">
        <f t="shared" ref="D73" si="42">R73+S73+AD73+AE73+AP73+AQ73</f>
        <v>0</v>
      </c>
      <c r="E73" s="169">
        <f>прил2!I71</f>
        <v>9.7279999999999998</v>
      </c>
      <c r="F73" s="169" t="s">
        <v>196</v>
      </c>
      <c r="G73" s="169" t="s">
        <v>196</v>
      </c>
      <c r="H73" s="169" t="s">
        <v>196</v>
      </c>
      <c r="I73" s="169" t="s">
        <v>196</v>
      </c>
      <c r="J73" s="169" t="s">
        <v>196</v>
      </c>
      <c r="K73" s="169" t="s">
        <v>196</v>
      </c>
      <c r="L73" s="169" t="s">
        <v>196</v>
      </c>
      <c r="M73" s="169" t="s">
        <v>196</v>
      </c>
      <c r="N73" s="169" t="s">
        <v>196</v>
      </c>
      <c r="O73" s="169" t="s">
        <v>196</v>
      </c>
      <c r="P73" s="169" t="s">
        <v>196</v>
      </c>
      <c r="Q73" s="169" t="s">
        <v>196</v>
      </c>
      <c r="R73" s="161">
        <f>прил2!AE71</f>
        <v>0</v>
      </c>
      <c r="S73" s="169">
        <v>0</v>
      </c>
      <c r="T73" s="169" t="s">
        <v>196</v>
      </c>
      <c r="U73" s="169" t="s">
        <v>196</v>
      </c>
      <c r="V73" s="169" t="s">
        <v>196</v>
      </c>
      <c r="W73" s="169" t="s">
        <v>196</v>
      </c>
      <c r="X73" s="169">
        <f>прил2!AF71</f>
        <v>0.99</v>
      </c>
      <c r="Y73" s="169">
        <v>0</v>
      </c>
      <c r="Z73" s="169" t="s">
        <v>196</v>
      </c>
      <c r="AA73" s="169" t="s">
        <v>196</v>
      </c>
      <c r="AB73" s="169" t="s">
        <v>196</v>
      </c>
      <c r="AC73" s="188">
        <v>0</v>
      </c>
      <c r="AD73" s="161">
        <f>прил2!AG74</f>
        <v>0</v>
      </c>
      <c r="AE73" s="161">
        <v>0</v>
      </c>
      <c r="AF73" s="161">
        <v>0</v>
      </c>
      <c r="AG73" s="161">
        <v>0</v>
      </c>
      <c r="AH73" s="161">
        <v>0</v>
      </c>
      <c r="AI73" s="161">
        <v>0</v>
      </c>
      <c r="AJ73" s="163">
        <v>8.7379999999999995</v>
      </c>
      <c r="AK73" s="161">
        <v>0</v>
      </c>
      <c r="AL73" s="161">
        <v>0</v>
      </c>
      <c r="AM73" s="161">
        <v>0</v>
      </c>
      <c r="AN73" s="161">
        <v>0</v>
      </c>
      <c r="AO73" s="180">
        <v>0</v>
      </c>
      <c r="AP73" s="161">
        <f>прил2!AI71</f>
        <v>0</v>
      </c>
      <c r="AQ73" s="169">
        <v>0</v>
      </c>
      <c r="AR73" s="169" t="s">
        <v>196</v>
      </c>
      <c r="AS73" s="169" t="s">
        <v>196</v>
      </c>
      <c r="AT73" s="169" t="s">
        <v>196</v>
      </c>
      <c r="AU73" s="189">
        <v>0</v>
      </c>
      <c r="AV73" s="161">
        <f>SUM(AV79:AV84)</f>
        <v>0</v>
      </c>
      <c r="AW73" s="169">
        <v>0</v>
      </c>
      <c r="AX73" s="169" t="s">
        <v>196</v>
      </c>
      <c r="AY73" s="169" t="s">
        <v>196</v>
      </c>
      <c r="AZ73" s="169" t="s">
        <v>196</v>
      </c>
      <c r="BA73" s="189">
        <v>0</v>
      </c>
      <c r="BB73" s="161">
        <f t="shared" ref="BB73" si="43">R73+AD73+AP73</f>
        <v>0</v>
      </c>
      <c r="BC73" s="169">
        <f t="shared" ref="BC73" si="44">S73+AE73+AQ73</f>
        <v>0</v>
      </c>
      <c r="BD73" s="169" t="s">
        <v>196</v>
      </c>
      <c r="BE73" s="169" t="s">
        <v>196</v>
      </c>
      <c r="BF73" s="169" t="s">
        <v>196</v>
      </c>
      <c r="BG73" s="189">
        <v>0</v>
      </c>
      <c r="BH73" s="161">
        <f>AV73+AJ73+X73</f>
        <v>9.7279999999999998</v>
      </c>
      <c r="BI73" s="169">
        <v>0</v>
      </c>
      <c r="BJ73" s="169" t="s">
        <v>196</v>
      </c>
      <c r="BK73" s="169" t="s">
        <v>196</v>
      </c>
      <c r="BL73" s="169" t="s">
        <v>196</v>
      </c>
      <c r="BM73" s="189">
        <f>BA73+AO73+AC73</f>
        <v>0</v>
      </c>
      <c r="BN73" s="190" t="s">
        <v>326</v>
      </c>
      <c r="BO73" s="191"/>
    </row>
    <row r="74" spans="1:67" s="41" customFormat="1" ht="24" x14ac:dyDescent="0.25">
      <c r="A74" s="68" t="s">
        <v>192</v>
      </c>
      <c r="B74" s="69" t="str">
        <f>прил1!B73</f>
        <v>Покупка земельных участков для целей реализации инвестиционных проектов, всего, в том числе:</v>
      </c>
      <c r="C74" s="70" t="str">
        <f>прил1!C73</f>
        <v>Г</v>
      </c>
      <c r="D74" s="70" t="s">
        <v>196</v>
      </c>
      <c r="E74" s="70" t="s">
        <v>196</v>
      </c>
      <c r="F74" s="78" t="s">
        <v>196</v>
      </c>
      <c r="G74" s="78" t="s">
        <v>196</v>
      </c>
      <c r="H74" s="78" t="s">
        <v>196</v>
      </c>
      <c r="I74" s="78" t="s">
        <v>196</v>
      </c>
      <c r="J74" s="78" t="s">
        <v>196</v>
      </c>
      <c r="K74" s="78" t="s">
        <v>196</v>
      </c>
      <c r="L74" s="78" t="s">
        <v>196</v>
      </c>
      <c r="M74" s="78" t="s">
        <v>196</v>
      </c>
      <c r="N74" s="78" t="s">
        <v>196</v>
      </c>
      <c r="O74" s="78" t="s">
        <v>196</v>
      </c>
      <c r="P74" s="78" t="s">
        <v>196</v>
      </c>
      <c r="Q74" s="78" t="s">
        <v>196</v>
      </c>
      <c r="R74" s="70" t="s">
        <v>196</v>
      </c>
      <c r="S74" s="70" t="s">
        <v>196</v>
      </c>
      <c r="T74" s="70" t="s">
        <v>196</v>
      </c>
      <c r="U74" s="70" t="s">
        <v>196</v>
      </c>
      <c r="V74" s="70" t="s">
        <v>196</v>
      </c>
      <c r="W74" s="70" t="s">
        <v>196</v>
      </c>
      <c r="X74" s="70" t="s">
        <v>196</v>
      </c>
      <c r="Y74" s="70" t="s">
        <v>196</v>
      </c>
      <c r="Z74" s="70" t="s">
        <v>196</v>
      </c>
      <c r="AA74" s="70" t="s">
        <v>196</v>
      </c>
      <c r="AB74" s="70" t="s">
        <v>196</v>
      </c>
      <c r="AC74" s="70" t="s">
        <v>196</v>
      </c>
      <c r="AD74" s="70" t="s">
        <v>196</v>
      </c>
      <c r="AE74" s="70" t="s">
        <v>196</v>
      </c>
      <c r="AF74" s="70" t="s">
        <v>196</v>
      </c>
      <c r="AG74" s="70" t="s">
        <v>196</v>
      </c>
      <c r="AH74" s="70" t="s">
        <v>196</v>
      </c>
      <c r="AI74" s="70" t="s">
        <v>196</v>
      </c>
      <c r="AJ74" s="70" t="s">
        <v>196</v>
      </c>
      <c r="AK74" s="70" t="s">
        <v>196</v>
      </c>
      <c r="AL74" s="70" t="s">
        <v>196</v>
      </c>
      <c r="AM74" s="70" t="s">
        <v>196</v>
      </c>
      <c r="AN74" s="70" t="s">
        <v>196</v>
      </c>
      <c r="AO74" s="70" t="s">
        <v>196</v>
      </c>
      <c r="AP74" s="70" t="s">
        <v>196</v>
      </c>
      <c r="AQ74" s="70" t="s">
        <v>196</v>
      </c>
      <c r="AR74" s="70" t="s">
        <v>196</v>
      </c>
      <c r="AS74" s="70" t="s">
        <v>196</v>
      </c>
      <c r="AT74" s="70" t="s">
        <v>196</v>
      </c>
      <c r="AU74" s="70" t="s">
        <v>196</v>
      </c>
      <c r="AV74" s="70" t="s">
        <v>196</v>
      </c>
      <c r="AW74" s="70" t="s">
        <v>196</v>
      </c>
      <c r="AX74" s="70" t="s">
        <v>196</v>
      </c>
      <c r="AY74" s="70" t="s">
        <v>196</v>
      </c>
      <c r="AZ74" s="70" t="s">
        <v>196</v>
      </c>
      <c r="BA74" s="70" t="s">
        <v>196</v>
      </c>
      <c r="BB74" s="42" t="s">
        <v>196</v>
      </c>
      <c r="BC74" s="70" t="s">
        <v>196</v>
      </c>
      <c r="BD74" s="70" t="s">
        <v>196</v>
      </c>
      <c r="BE74" s="70" t="s">
        <v>196</v>
      </c>
      <c r="BF74" s="70" t="s">
        <v>196</v>
      </c>
      <c r="BG74" s="70" t="s">
        <v>196</v>
      </c>
      <c r="BH74" s="70" t="s">
        <v>196</v>
      </c>
      <c r="BI74" s="70" t="s">
        <v>196</v>
      </c>
      <c r="BJ74" s="70" t="s">
        <v>196</v>
      </c>
      <c r="BK74" s="70" t="s">
        <v>196</v>
      </c>
      <c r="BL74" s="70" t="s">
        <v>196</v>
      </c>
      <c r="BM74" s="70" t="s">
        <v>196</v>
      </c>
      <c r="BN74" s="70" t="str">
        <f>прил1!BR73</f>
        <v>нд</v>
      </c>
      <c r="BO74" s="81"/>
    </row>
    <row r="75" spans="1:67" s="79" customFormat="1" x14ac:dyDescent="0.25">
      <c r="A75" s="68" t="s">
        <v>193</v>
      </c>
      <c r="B75" s="69" t="s">
        <v>174</v>
      </c>
      <c r="C75" s="70" t="str">
        <f>прил1!C74</f>
        <v>Г</v>
      </c>
      <c r="D75" s="70" t="s">
        <v>196</v>
      </c>
      <c r="E75" s="70" t="s">
        <v>196</v>
      </c>
      <c r="F75" s="70" t="s">
        <v>196</v>
      </c>
      <c r="G75" s="70" t="s">
        <v>196</v>
      </c>
      <c r="H75" s="70" t="s">
        <v>196</v>
      </c>
      <c r="I75" s="70" t="s">
        <v>196</v>
      </c>
      <c r="J75" s="70" t="s">
        <v>196</v>
      </c>
      <c r="K75" s="54" t="s">
        <v>196</v>
      </c>
      <c r="L75" s="70" t="s">
        <v>196</v>
      </c>
      <c r="M75" s="70" t="s">
        <v>196</v>
      </c>
      <c r="N75" s="70" t="s">
        <v>196</v>
      </c>
      <c r="O75" s="70" t="s">
        <v>196</v>
      </c>
      <c r="P75" s="70" t="s">
        <v>196</v>
      </c>
      <c r="Q75" s="70" t="s">
        <v>196</v>
      </c>
      <c r="R75" s="70" t="s">
        <v>196</v>
      </c>
      <c r="S75" s="70" t="s">
        <v>196</v>
      </c>
      <c r="T75" s="70" t="s">
        <v>196</v>
      </c>
      <c r="U75" s="70" t="s">
        <v>196</v>
      </c>
      <c r="V75" s="70" t="s">
        <v>196</v>
      </c>
      <c r="W75" s="70" t="s">
        <v>196</v>
      </c>
      <c r="X75" s="70" t="s">
        <v>196</v>
      </c>
      <c r="Y75" s="70" t="s">
        <v>196</v>
      </c>
      <c r="Z75" s="70" t="s">
        <v>196</v>
      </c>
      <c r="AA75" s="70" t="s">
        <v>196</v>
      </c>
      <c r="AB75" s="70" t="s">
        <v>196</v>
      </c>
      <c r="AC75" s="70" t="s">
        <v>196</v>
      </c>
      <c r="AD75" s="70" t="s">
        <v>196</v>
      </c>
      <c r="AE75" s="70" t="s">
        <v>196</v>
      </c>
      <c r="AF75" s="70" t="s">
        <v>196</v>
      </c>
      <c r="AG75" s="70" t="s">
        <v>196</v>
      </c>
      <c r="AH75" s="70" t="s">
        <v>196</v>
      </c>
      <c r="AI75" s="70" t="s">
        <v>196</v>
      </c>
      <c r="AJ75" s="70" t="s">
        <v>196</v>
      </c>
      <c r="AK75" s="42">
        <f>AK76+AK77</f>
        <v>1.0900000000000001</v>
      </c>
      <c r="AL75" s="70" t="s">
        <v>196</v>
      </c>
      <c r="AM75" s="70" t="s">
        <v>196</v>
      </c>
      <c r="AN75" s="70" t="s">
        <v>196</v>
      </c>
      <c r="AO75" s="70">
        <f>AO76+AO77</f>
        <v>6</v>
      </c>
      <c r="AP75" s="70" t="s">
        <v>196</v>
      </c>
      <c r="AQ75" s="70" t="s">
        <v>196</v>
      </c>
      <c r="AR75" s="70" t="s">
        <v>196</v>
      </c>
      <c r="AS75" s="70" t="s">
        <v>196</v>
      </c>
      <c r="AT75" s="70" t="s">
        <v>196</v>
      </c>
      <c r="AU75" s="70" t="s">
        <v>196</v>
      </c>
      <c r="AV75" s="70" t="s">
        <v>196</v>
      </c>
      <c r="AW75" s="70" t="s">
        <v>196</v>
      </c>
      <c r="AX75" s="70" t="s">
        <v>196</v>
      </c>
      <c r="AY75" s="70" t="s">
        <v>196</v>
      </c>
      <c r="AZ75" s="70" t="s">
        <v>196</v>
      </c>
      <c r="BA75" s="70" t="s">
        <v>196</v>
      </c>
      <c r="BB75" s="70" t="s">
        <v>196</v>
      </c>
      <c r="BC75" s="70" t="s">
        <v>196</v>
      </c>
      <c r="BD75" s="70" t="s">
        <v>196</v>
      </c>
      <c r="BE75" s="70" t="s">
        <v>196</v>
      </c>
      <c r="BF75" s="70" t="s">
        <v>196</v>
      </c>
      <c r="BG75" s="70" t="s">
        <v>196</v>
      </c>
      <c r="BH75" s="70">
        <f>BH76+BH77</f>
        <v>0</v>
      </c>
      <c r="BI75" s="70">
        <f>BI76+BI77</f>
        <v>1.0900000000000001</v>
      </c>
      <c r="BJ75" s="70" t="s">
        <v>196</v>
      </c>
      <c r="BK75" s="70" t="s">
        <v>196</v>
      </c>
      <c r="BL75" s="70" t="s">
        <v>196</v>
      </c>
      <c r="BM75" s="70">
        <f>BM76+BM77</f>
        <v>6</v>
      </c>
      <c r="BN75" s="70" t="str">
        <f>прил1!BR73</f>
        <v>нд</v>
      </c>
      <c r="BO75" s="144"/>
    </row>
    <row r="76" spans="1:67" s="41" customFormat="1" ht="34.15" customHeight="1" x14ac:dyDescent="0.25">
      <c r="A76" s="94" t="s">
        <v>301</v>
      </c>
      <c r="B76" s="37" t="str">
        <f>прил2!B74</f>
        <v>Приобретение и монтаж кондиционеров в клиентских офисах (4 шт.)</v>
      </c>
      <c r="C76" s="166" t="str">
        <f>прил2!C74</f>
        <v>M_17.01.0169</v>
      </c>
      <c r="D76" s="63">
        <f t="shared" ref="D76:D77" si="45">R76+S76+AD76+AE76+AP76+AQ76</f>
        <v>0</v>
      </c>
      <c r="E76" s="63">
        <f>прил2!I74</f>
        <v>0.6216666666666667</v>
      </c>
      <c r="F76" s="63" t="s">
        <v>196</v>
      </c>
      <c r="G76" s="63" t="s">
        <v>196</v>
      </c>
      <c r="H76" s="63" t="s">
        <v>196</v>
      </c>
      <c r="I76" s="63" t="s">
        <v>196</v>
      </c>
      <c r="J76" s="63" t="s">
        <v>196</v>
      </c>
      <c r="K76" s="63" t="s">
        <v>196</v>
      </c>
      <c r="L76" s="63" t="s">
        <v>196</v>
      </c>
      <c r="M76" s="63" t="s">
        <v>196</v>
      </c>
      <c r="N76" s="63" t="s">
        <v>196</v>
      </c>
      <c r="O76" s="63" t="s">
        <v>196</v>
      </c>
      <c r="P76" s="63" t="s">
        <v>196</v>
      </c>
      <c r="Q76" s="63" t="s">
        <v>196</v>
      </c>
      <c r="R76" s="40">
        <f>прил2!AE74</f>
        <v>0</v>
      </c>
      <c r="S76" s="63">
        <v>0</v>
      </c>
      <c r="T76" s="63" t="s">
        <v>196</v>
      </c>
      <c r="U76" s="63" t="s">
        <v>196</v>
      </c>
      <c r="V76" s="63" t="s">
        <v>196</v>
      </c>
      <c r="W76" s="63" t="s">
        <v>196</v>
      </c>
      <c r="X76" s="63">
        <f>прил2!AF74</f>
        <v>0</v>
      </c>
      <c r="Y76" s="63">
        <v>0</v>
      </c>
      <c r="Z76" s="63" t="s">
        <v>196</v>
      </c>
      <c r="AA76" s="63" t="s">
        <v>196</v>
      </c>
      <c r="AB76" s="63" t="s">
        <v>196</v>
      </c>
      <c r="AC76" s="146">
        <v>0</v>
      </c>
      <c r="AD76" s="40">
        <f>прил2!AG77</f>
        <v>0</v>
      </c>
      <c r="AE76" s="40">
        <v>0</v>
      </c>
      <c r="AF76" s="40">
        <v>0</v>
      </c>
      <c r="AG76" s="40">
        <v>0</v>
      </c>
      <c r="AH76" s="40">
        <v>0</v>
      </c>
      <c r="AI76" s="40">
        <v>0</v>
      </c>
      <c r="AJ76" s="95">
        <v>0</v>
      </c>
      <c r="AK76" s="40">
        <v>0.6216666666666667</v>
      </c>
      <c r="AL76" s="40">
        <v>0</v>
      </c>
      <c r="AM76" s="40">
        <v>0</v>
      </c>
      <c r="AN76" s="40">
        <v>0</v>
      </c>
      <c r="AO76" s="82">
        <v>4</v>
      </c>
      <c r="AP76" s="40">
        <f>прил2!AI74</f>
        <v>0</v>
      </c>
      <c r="AQ76" s="63">
        <v>0</v>
      </c>
      <c r="AR76" s="63" t="s">
        <v>196</v>
      </c>
      <c r="AS76" s="63" t="s">
        <v>196</v>
      </c>
      <c r="AT76" s="63" t="s">
        <v>196</v>
      </c>
      <c r="AU76" s="80">
        <v>0</v>
      </c>
      <c r="AV76" s="40">
        <f>SUM(AV82:AV87)</f>
        <v>0</v>
      </c>
      <c r="AW76" s="63">
        <v>0</v>
      </c>
      <c r="AX76" s="63" t="s">
        <v>196</v>
      </c>
      <c r="AY76" s="63" t="s">
        <v>196</v>
      </c>
      <c r="AZ76" s="63" t="s">
        <v>196</v>
      </c>
      <c r="BA76" s="80">
        <v>0</v>
      </c>
      <c r="BB76" s="40">
        <f t="shared" ref="BB76:BB77" si="46">R76+AD76+AP76</f>
        <v>0</v>
      </c>
      <c r="BC76" s="63">
        <f t="shared" ref="BC76:BC77" si="47">S76+AE76+AQ76</f>
        <v>0</v>
      </c>
      <c r="BD76" s="63" t="s">
        <v>196</v>
      </c>
      <c r="BE76" s="63" t="s">
        <v>196</v>
      </c>
      <c r="BF76" s="63" t="s">
        <v>196</v>
      </c>
      <c r="BG76" s="80">
        <v>0</v>
      </c>
      <c r="BH76" s="40">
        <v>0</v>
      </c>
      <c r="BI76" s="63">
        <v>0.6216666666666667</v>
      </c>
      <c r="BJ76" s="63" t="s">
        <v>196</v>
      </c>
      <c r="BK76" s="63" t="s">
        <v>196</v>
      </c>
      <c r="BL76" s="63" t="s">
        <v>196</v>
      </c>
      <c r="BM76" s="80">
        <f>BA76+AO76+AC76</f>
        <v>4</v>
      </c>
      <c r="BN76" s="37" t="str">
        <f>прил2!AM74</f>
        <v xml:space="preserve">Целью реализации проекта является соблюдение микроклимата для потребителей в клиентском зале
</v>
      </c>
      <c r="BO76" s="81"/>
    </row>
    <row r="77" spans="1:67" s="41" customFormat="1" ht="34.15" customHeight="1" x14ac:dyDescent="0.25">
      <c r="A77" s="94" t="s">
        <v>301</v>
      </c>
      <c r="B77" s="37" t="str">
        <f>прил2!B75</f>
        <v>Приобретение и монтаж пандусов в клиентских офисах (2 шт.)</v>
      </c>
      <c r="C77" s="166" t="str">
        <f>прил2!C75</f>
        <v>M_17.01.0184</v>
      </c>
      <c r="D77" s="63">
        <f t="shared" si="45"/>
        <v>0</v>
      </c>
      <c r="E77" s="63">
        <f>прил2!I75</f>
        <v>0.46833333333333338</v>
      </c>
      <c r="F77" s="63" t="s">
        <v>196</v>
      </c>
      <c r="G77" s="63" t="s">
        <v>196</v>
      </c>
      <c r="H77" s="63" t="s">
        <v>196</v>
      </c>
      <c r="I77" s="63" t="s">
        <v>196</v>
      </c>
      <c r="J77" s="63" t="s">
        <v>196</v>
      </c>
      <c r="K77" s="63" t="s">
        <v>196</v>
      </c>
      <c r="L77" s="63" t="s">
        <v>196</v>
      </c>
      <c r="M77" s="63" t="s">
        <v>196</v>
      </c>
      <c r="N77" s="63" t="s">
        <v>196</v>
      </c>
      <c r="O77" s="63" t="s">
        <v>196</v>
      </c>
      <c r="P77" s="63" t="s">
        <v>196</v>
      </c>
      <c r="Q77" s="63" t="s">
        <v>196</v>
      </c>
      <c r="R77" s="40">
        <f>прил2!AE75</f>
        <v>0</v>
      </c>
      <c r="S77" s="63">
        <v>0</v>
      </c>
      <c r="T77" s="63" t="s">
        <v>196</v>
      </c>
      <c r="U77" s="63" t="s">
        <v>196</v>
      </c>
      <c r="V77" s="63" t="s">
        <v>196</v>
      </c>
      <c r="W77" s="63" t="s">
        <v>196</v>
      </c>
      <c r="X77" s="63">
        <f>прил2!AF75</f>
        <v>0</v>
      </c>
      <c r="Y77" s="63">
        <v>0</v>
      </c>
      <c r="Z77" s="63" t="s">
        <v>196</v>
      </c>
      <c r="AA77" s="63" t="s">
        <v>196</v>
      </c>
      <c r="AB77" s="63" t="s">
        <v>196</v>
      </c>
      <c r="AC77" s="146">
        <v>0</v>
      </c>
      <c r="AD77" s="40">
        <f>прил2!AG78</f>
        <v>0</v>
      </c>
      <c r="AE77" s="40">
        <v>0</v>
      </c>
      <c r="AF77" s="40">
        <v>0</v>
      </c>
      <c r="AG77" s="40">
        <v>0</v>
      </c>
      <c r="AH77" s="40">
        <v>0</v>
      </c>
      <c r="AI77" s="40">
        <v>0</v>
      </c>
      <c r="AJ77" s="95">
        <v>0</v>
      </c>
      <c r="AK77" s="40">
        <v>0.46833333333333338</v>
      </c>
      <c r="AL77" s="40">
        <v>0</v>
      </c>
      <c r="AM77" s="40">
        <v>0</v>
      </c>
      <c r="AN77" s="40">
        <v>0</v>
      </c>
      <c r="AO77" s="82">
        <v>2</v>
      </c>
      <c r="AP77" s="40">
        <f>прил2!AI75</f>
        <v>0</v>
      </c>
      <c r="AQ77" s="63">
        <v>0</v>
      </c>
      <c r="AR77" s="63" t="s">
        <v>196</v>
      </c>
      <c r="AS77" s="63" t="s">
        <v>196</v>
      </c>
      <c r="AT77" s="63" t="s">
        <v>196</v>
      </c>
      <c r="AU77" s="80">
        <v>0</v>
      </c>
      <c r="AV77" s="40">
        <f>SUM(AV83:AV88)</f>
        <v>0</v>
      </c>
      <c r="AW77" s="63">
        <v>0</v>
      </c>
      <c r="AX77" s="63" t="s">
        <v>196</v>
      </c>
      <c r="AY77" s="63" t="s">
        <v>196</v>
      </c>
      <c r="AZ77" s="63" t="s">
        <v>196</v>
      </c>
      <c r="BA77" s="80">
        <v>0</v>
      </c>
      <c r="BB77" s="40">
        <f t="shared" si="46"/>
        <v>0</v>
      </c>
      <c r="BC77" s="63">
        <f t="shared" si="47"/>
        <v>0</v>
      </c>
      <c r="BD77" s="63" t="s">
        <v>196</v>
      </c>
      <c r="BE77" s="63" t="s">
        <v>196</v>
      </c>
      <c r="BF77" s="63" t="s">
        <v>196</v>
      </c>
      <c r="BG77" s="80">
        <v>0</v>
      </c>
      <c r="BH77" s="40">
        <v>0</v>
      </c>
      <c r="BI77" s="63">
        <v>0.46833333333333338</v>
      </c>
      <c r="BJ77" s="63" t="s">
        <v>196</v>
      </c>
      <c r="BK77" s="63" t="s">
        <v>196</v>
      </c>
      <c r="BL77" s="63" t="s">
        <v>196</v>
      </c>
      <c r="BM77" s="80">
        <f>BA77+AO77+AC77</f>
        <v>2</v>
      </c>
      <c r="BN77" s="37" t="str">
        <f>прил2!AM75</f>
        <v xml:space="preserve">Целью реализации проекта является соблюдение требований обслуживания маломобильных граждан
</v>
      </c>
      <c r="BO77" s="81"/>
    </row>
    <row r="78" spans="1:67" x14ac:dyDescent="0.25">
      <c r="D78" s="41"/>
      <c r="E78" s="1"/>
      <c r="F78" s="1"/>
      <c r="G78" s="1"/>
      <c r="H78" s="1"/>
      <c r="I78" s="1"/>
      <c r="J78" s="1"/>
      <c r="K78" s="23"/>
      <c r="L78" s="1"/>
      <c r="M78" s="1"/>
      <c r="N78" s="1"/>
      <c r="O78" s="1"/>
      <c r="P78" s="1"/>
      <c r="Q78" s="23"/>
      <c r="AR78" s="1"/>
      <c r="AS78" s="1"/>
      <c r="AT78" s="1"/>
      <c r="AU78" s="23"/>
      <c r="AW78" s="1"/>
      <c r="AX78" s="1"/>
      <c r="AY78" s="1"/>
      <c r="AZ78" s="1"/>
      <c r="BB78" s="23"/>
      <c r="BC78" s="23"/>
      <c r="BD78" s="23"/>
      <c r="BE78" s="23"/>
      <c r="BF78" s="23"/>
      <c r="BG78" s="23"/>
      <c r="BI78" s="23"/>
      <c r="BJ78" s="23"/>
      <c r="BK78" s="23"/>
      <c r="BL78" s="23"/>
      <c r="BM78" s="23"/>
      <c r="BN78" s="1"/>
    </row>
    <row r="79" spans="1:67" x14ac:dyDescent="0.25">
      <c r="B79" s="8" t="s">
        <v>202</v>
      </c>
      <c r="D79" s="41"/>
      <c r="E79" s="1"/>
      <c r="F79" s="1"/>
      <c r="G79" s="1"/>
      <c r="H79" s="1"/>
      <c r="I79" s="1" t="str">
        <f>прил2!I77</f>
        <v>Ю.А. Баранов</v>
      </c>
      <c r="J79" s="1"/>
      <c r="K79" s="23"/>
      <c r="L79" s="1"/>
      <c r="M79" s="1"/>
      <c r="N79" s="1"/>
      <c r="O79" s="1"/>
      <c r="P79" s="1"/>
      <c r="Q79" s="23"/>
      <c r="AR79" s="1"/>
      <c r="AS79" s="1"/>
      <c r="AT79" s="1"/>
      <c r="AU79" s="23"/>
      <c r="AW79" s="1"/>
      <c r="AX79" s="1"/>
      <c r="AY79" s="1"/>
      <c r="AZ79" s="1"/>
      <c r="BB79" s="23"/>
      <c r="BC79" s="23"/>
      <c r="BD79" s="23"/>
      <c r="BE79" s="23"/>
      <c r="BF79" s="23"/>
      <c r="BG79" s="23"/>
      <c r="BI79" s="23"/>
      <c r="BJ79" s="23"/>
      <c r="BK79" s="23"/>
      <c r="BL79" s="23"/>
      <c r="BM79" s="23"/>
      <c r="BN79" s="1"/>
    </row>
    <row r="80" spans="1:67" x14ac:dyDescent="0.25">
      <c r="D80" s="41"/>
      <c r="E80" s="1"/>
      <c r="F80" s="1"/>
      <c r="G80" s="1"/>
      <c r="H80" s="1"/>
      <c r="I80" s="1"/>
      <c r="J80" s="1"/>
      <c r="K80" s="23"/>
      <c r="L80" s="1"/>
      <c r="M80" s="1"/>
      <c r="N80" s="1"/>
      <c r="O80" s="1"/>
      <c r="P80" s="1"/>
      <c r="Q80" s="23"/>
      <c r="AR80" s="1"/>
      <c r="AS80" s="1"/>
      <c r="AT80" s="1"/>
      <c r="AU80" s="23"/>
      <c r="AW80" s="1"/>
      <c r="AX80" s="1"/>
      <c r="AY80" s="1"/>
      <c r="AZ80" s="1"/>
      <c r="BB80" s="23"/>
      <c r="BC80" s="23"/>
      <c r="BD80" s="23"/>
      <c r="BE80" s="23"/>
      <c r="BF80" s="23"/>
      <c r="BG80" s="23"/>
      <c r="BI80" s="23"/>
      <c r="BJ80" s="23"/>
      <c r="BK80" s="23"/>
      <c r="BL80" s="23"/>
      <c r="BM80" s="23"/>
      <c r="BN80" s="1"/>
    </row>
    <row r="81" spans="4:66" x14ac:dyDescent="0.25">
      <c r="D81" s="41"/>
      <c r="E81" s="1"/>
      <c r="F81" s="1"/>
      <c r="G81" s="1"/>
      <c r="H81" s="1"/>
      <c r="I81" s="1"/>
      <c r="J81" s="1"/>
      <c r="K81" s="23"/>
      <c r="L81" s="1"/>
      <c r="M81" s="1"/>
      <c r="N81" s="1"/>
      <c r="O81" s="1"/>
      <c r="P81" s="1"/>
      <c r="Q81" s="23"/>
      <c r="AR81" s="1"/>
      <c r="AS81" s="1"/>
      <c r="AT81" s="1"/>
      <c r="AU81" s="23"/>
      <c r="AW81" s="1"/>
      <c r="AX81" s="1"/>
      <c r="AY81" s="1"/>
      <c r="AZ81" s="1"/>
      <c r="BB81" s="23"/>
      <c r="BC81" s="23"/>
      <c r="BD81" s="23"/>
      <c r="BE81" s="23"/>
      <c r="BF81" s="23"/>
      <c r="BG81" s="23"/>
      <c r="BI81" s="23"/>
      <c r="BJ81" s="23"/>
      <c r="BK81" s="23"/>
      <c r="BL81" s="23"/>
      <c r="BM81" s="23"/>
      <c r="BN81" s="1"/>
    </row>
    <row r="82" spans="4:66" x14ac:dyDescent="0.25">
      <c r="D82" s="41"/>
      <c r="E82" s="1"/>
      <c r="F82" s="1"/>
      <c r="G82" s="1"/>
      <c r="H82" s="1"/>
      <c r="I82" s="1"/>
      <c r="J82" s="1"/>
      <c r="K82" s="23"/>
      <c r="L82" s="1"/>
      <c r="M82" s="1"/>
      <c r="N82" s="1"/>
      <c r="O82" s="1"/>
      <c r="P82" s="1"/>
      <c r="Q82" s="23"/>
      <c r="AR82" s="1"/>
      <c r="AS82" s="1"/>
      <c r="AT82" s="1"/>
      <c r="AU82" s="23"/>
      <c r="AW82" s="1"/>
      <c r="AX82" s="1"/>
      <c r="AY82" s="1"/>
      <c r="AZ82" s="1"/>
      <c r="BB82" s="23"/>
      <c r="BC82" s="23"/>
      <c r="BD82" s="23"/>
      <c r="BE82" s="23"/>
      <c r="BF82" s="23"/>
      <c r="BG82" s="23"/>
      <c r="BI82" s="23"/>
      <c r="BJ82" s="23"/>
      <c r="BK82" s="23"/>
      <c r="BL82" s="23"/>
      <c r="BM82" s="23"/>
      <c r="BN82" s="1"/>
    </row>
    <row r="83" spans="4:66" x14ac:dyDescent="0.25">
      <c r="D83" s="41"/>
      <c r="E83" s="1"/>
      <c r="F83" s="1"/>
      <c r="G83" s="1"/>
      <c r="H83" s="1"/>
      <c r="I83" s="1"/>
      <c r="J83" s="1"/>
      <c r="K83" s="23"/>
      <c r="L83" s="1"/>
      <c r="M83" s="1"/>
      <c r="N83" s="1"/>
      <c r="O83" s="1"/>
      <c r="P83" s="1"/>
      <c r="Q83" s="23"/>
      <c r="AR83" s="1"/>
      <c r="AS83" s="1"/>
      <c r="AT83" s="1"/>
      <c r="AU83" s="23"/>
      <c r="AW83" s="1"/>
      <c r="AX83" s="1"/>
      <c r="AY83" s="1"/>
      <c r="AZ83" s="1"/>
      <c r="BB83" s="23"/>
      <c r="BC83" s="23"/>
      <c r="BD83" s="23"/>
      <c r="BE83" s="23"/>
      <c r="BF83" s="23"/>
      <c r="BG83" s="23"/>
      <c r="BI83" s="23"/>
      <c r="BJ83" s="23"/>
      <c r="BK83" s="23"/>
      <c r="BL83" s="23"/>
      <c r="BM83" s="23"/>
      <c r="BN83" s="1"/>
    </row>
    <row r="84" spans="4:66" x14ac:dyDescent="0.25">
      <c r="D84" s="41"/>
      <c r="E84" s="1"/>
      <c r="F84" s="1"/>
      <c r="G84" s="1"/>
      <c r="H84" s="1"/>
      <c r="I84" s="1"/>
      <c r="J84" s="1"/>
      <c r="K84" s="23"/>
      <c r="L84" s="1"/>
      <c r="M84" s="1"/>
      <c r="N84" s="1"/>
      <c r="O84" s="1"/>
      <c r="P84" s="1"/>
      <c r="Q84" s="23"/>
      <c r="AR84" s="1"/>
      <c r="AS84" s="1"/>
      <c r="AT84" s="1"/>
      <c r="AU84" s="23"/>
      <c r="AW84" s="1"/>
      <c r="AX84" s="1"/>
      <c r="AY84" s="1"/>
      <c r="AZ84" s="1"/>
      <c r="BB84" s="23"/>
      <c r="BC84" s="23"/>
      <c r="BD84" s="23"/>
      <c r="BE84" s="23"/>
      <c r="BF84" s="23"/>
      <c r="BG84" s="23"/>
      <c r="BI84" s="23"/>
      <c r="BJ84" s="23"/>
      <c r="BK84" s="23"/>
      <c r="BL84" s="23"/>
      <c r="BM84" s="23"/>
      <c r="BN84" s="1"/>
    </row>
    <row r="85" spans="4:66" x14ac:dyDescent="0.25">
      <c r="D85" s="41"/>
      <c r="E85" s="1"/>
      <c r="F85" s="1"/>
      <c r="G85" s="1"/>
      <c r="H85" s="1"/>
      <c r="I85" s="1"/>
      <c r="J85" s="1"/>
      <c r="K85" s="23"/>
      <c r="L85" s="1"/>
      <c r="M85" s="1"/>
      <c r="N85" s="1"/>
      <c r="O85" s="1"/>
      <c r="P85" s="1"/>
      <c r="Q85" s="23"/>
      <c r="AR85" s="1"/>
      <c r="AS85" s="1"/>
      <c r="AT85" s="1"/>
      <c r="AU85" s="23"/>
      <c r="AW85" s="1"/>
      <c r="AX85" s="1"/>
      <c r="AY85" s="1"/>
      <c r="AZ85" s="1"/>
      <c r="BB85" s="23"/>
      <c r="BC85" s="23"/>
      <c r="BD85" s="23"/>
      <c r="BE85" s="23"/>
      <c r="BF85" s="23"/>
      <c r="BG85" s="23"/>
      <c r="BI85" s="23"/>
      <c r="BJ85" s="23"/>
      <c r="BK85" s="23"/>
      <c r="BL85" s="23"/>
      <c r="BM85" s="23"/>
      <c r="BN85" s="1"/>
    </row>
    <row r="86" spans="4:66" x14ac:dyDescent="0.25">
      <c r="D86" s="41"/>
      <c r="E86" s="1"/>
      <c r="F86" s="1"/>
      <c r="G86" s="1"/>
      <c r="H86" s="1"/>
      <c r="I86" s="1"/>
      <c r="J86" s="1"/>
      <c r="K86" s="23"/>
      <c r="L86" s="1"/>
      <c r="M86" s="1"/>
      <c r="N86" s="1"/>
      <c r="O86" s="1"/>
      <c r="P86" s="1"/>
      <c r="Q86" s="23"/>
      <c r="AR86" s="1"/>
      <c r="AS86" s="1"/>
      <c r="AT86" s="1"/>
      <c r="AU86" s="23"/>
      <c r="AW86" s="1"/>
      <c r="AX86" s="1"/>
      <c r="AY86" s="1"/>
      <c r="AZ86" s="1"/>
      <c r="BB86" s="23"/>
      <c r="BC86" s="23"/>
      <c r="BD86" s="23"/>
      <c r="BE86" s="23"/>
      <c r="BF86" s="23"/>
      <c r="BG86" s="23"/>
      <c r="BI86" s="23"/>
      <c r="BJ86" s="23"/>
      <c r="BK86" s="23"/>
      <c r="BL86" s="23"/>
      <c r="BM86" s="23"/>
      <c r="BN86" s="1"/>
    </row>
    <row r="87" spans="4:66" x14ac:dyDescent="0.25">
      <c r="D87" s="41"/>
      <c r="E87" s="1"/>
      <c r="F87" s="1"/>
      <c r="G87" s="1"/>
      <c r="H87" s="1"/>
      <c r="I87" s="1"/>
      <c r="J87" s="1"/>
      <c r="K87" s="23"/>
      <c r="L87" s="1"/>
      <c r="M87" s="1"/>
      <c r="N87" s="1"/>
      <c r="O87" s="1"/>
      <c r="P87" s="1"/>
      <c r="Q87" s="23"/>
      <c r="AR87" s="1"/>
      <c r="AS87" s="1"/>
      <c r="AT87" s="1"/>
      <c r="AU87" s="23"/>
      <c r="AW87" s="1"/>
      <c r="AX87" s="1"/>
      <c r="AY87" s="1"/>
      <c r="AZ87" s="1"/>
      <c r="BB87" s="23"/>
      <c r="BC87" s="23"/>
      <c r="BD87" s="23"/>
      <c r="BE87" s="23"/>
      <c r="BF87" s="23"/>
      <c r="BG87" s="23"/>
      <c r="BI87" s="23"/>
      <c r="BJ87" s="23"/>
      <c r="BK87" s="23"/>
      <c r="BL87" s="23"/>
      <c r="BM87" s="23"/>
      <c r="BN87" s="1"/>
    </row>
    <row r="88" spans="4:66" x14ac:dyDescent="0.25">
      <c r="D88" s="41"/>
      <c r="E88" s="1"/>
      <c r="F88" s="1"/>
      <c r="G88" s="1"/>
      <c r="H88" s="1"/>
      <c r="I88" s="1"/>
      <c r="J88" s="1"/>
      <c r="K88" s="23"/>
      <c r="L88" s="1"/>
      <c r="M88" s="1"/>
      <c r="N88" s="1"/>
      <c r="O88" s="1"/>
      <c r="P88" s="1"/>
      <c r="Q88" s="23"/>
      <c r="AR88" s="1"/>
      <c r="AS88" s="1"/>
      <c r="AT88" s="1"/>
      <c r="AU88" s="23"/>
      <c r="AW88" s="1"/>
      <c r="AX88" s="1"/>
      <c r="AY88" s="1"/>
      <c r="AZ88" s="1"/>
      <c r="BB88" s="23"/>
      <c r="BC88" s="23"/>
      <c r="BD88" s="23"/>
      <c r="BE88" s="23"/>
      <c r="BF88" s="23"/>
      <c r="BG88" s="23"/>
      <c r="BI88" s="23"/>
      <c r="BJ88" s="23"/>
      <c r="BK88" s="23"/>
      <c r="BL88" s="23"/>
      <c r="BM88" s="23"/>
      <c r="BN88" s="1"/>
    </row>
    <row r="89" spans="4:66" x14ac:dyDescent="0.25">
      <c r="D89" s="41"/>
      <c r="E89" s="1"/>
      <c r="F89" s="1"/>
      <c r="G89" s="1"/>
      <c r="H89" s="1"/>
      <c r="I89" s="1"/>
      <c r="J89" s="1"/>
      <c r="K89" s="23"/>
      <c r="L89" s="1"/>
      <c r="M89" s="1"/>
      <c r="N89" s="1"/>
      <c r="O89" s="1"/>
      <c r="P89" s="1"/>
      <c r="Q89" s="23"/>
      <c r="AR89" s="1"/>
      <c r="AS89" s="1"/>
      <c r="AT89" s="1"/>
      <c r="AU89" s="23"/>
      <c r="AW89" s="1"/>
      <c r="AX89" s="1"/>
      <c r="AY89" s="1"/>
      <c r="AZ89" s="1"/>
      <c r="BB89" s="23"/>
      <c r="BC89" s="23"/>
      <c r="BD89" s="23"/>
      <c r="BE89" s="23"/>
      <c r="BF89" s="23"/>
      <c r="BG89" s="23"/>
      <c r="BI89" s="23"/>
      <c r="BJ89" s="23"/>
      <c r="BK89" s="23"/>
      <c r="BL89" s="23"/>
      <c r="BM89" s="23"/>
      <c r="BN89" s="1"/>
    </row>
    <row r="90" spans="4:66" x14ac:dyDescent="0.25">
      <c r="D90" s="41"/>
      <c r="E90" s="1"/>
      <c r="F90" s="1"/>
      <c r="G90" s="1"/>
      <c r="H90" s="1"/>
      <c r="I90" s="1"/>
      <c r="J90" s="1"/>
      <c r="K90" s="23"/>
      <c r="L90" s="1"/>
      <c r="M90" s="1"/>
      <c r="N90" s="1"/>
      <c r="O90" s="1"/>
      <c r="P90" s="1"/>
      <c r="Q90" s="23"/>
      <c r="AR90" s="1"/>
      <c r="AS90" s="1"/>
      <c r="AT90" s="1"/>
      <c r="AU90" s="23"/>
      <c r="AW90" s="1"/>
      <c r="AX90" s="1"/>
      <c r="AY90" s="1"/>
      <c r="AZ90" s="1"/>
      <c r="BB90" s="23"/>
      <c r="BC90" s="23"/>
      <c r="BD90" s="23"/>
      <c r="BE90" s="23"/>
      <c r="BF90" s="23"/>
      <c r="BG90" s="23"/>
      <c r="BI90" s="23"/>
      <c r="BJ90" s="23"/>
      <c r="BK90" s="23"/>
      <c r="BL90" s="23"/>
      <c r="BM90" s="23"/>
      <c r="BN90" s="1"/>
    </row>
    <row r="91" spans="4:66" x14ac:dyDescent="0.25">
      <c r="D91" s="41"/>
      <c r="E91" s="1"/>
      <c r="F91" s="1"/>
      <c r="G91" s="1"/>
      <c r="H91" s="1"/>
      <c r="I91" s="1"/>
      <c r="J91" s="1"/>
      <c r="K91" s="23"/>
      <c r="L91" s="1"/>
      <c r="M91" s="1"/>
      <c r="N91" s="1"/>
      <c r="O91" s="1"/>
      <c r="P91" s="1"/>
      <c r="Q91" s="23"/>
      <c r="AR91" s="1"/>
      <c r="AS91" s="1"/>
      <c r="AT91" s="1"/>
      <c r="AU91" s="23"/>
      <c r="AW91" s="1"/>
      <c r="AX91" s="1"/>
      <c r="AY91" s="1"/>
      <c r="AZ91" s="1"/>
      <c r="BB91" s="23"/>
      <c r="BC91" s="23"/>
      <c r="BD91" s="23"/>
      <c r="BE91" s="23"/>
      <c r="BF91" s="23"/>
      <c r="BG91" s="23"/>
      <c r="BI91" s="23"/>
      <c r="BJ91" s="23"/>
      <c r="BK91" s="23"/>
      <c r="BL91" s="23"/>
      <c r="BM91" s="23"/>
      <c r="BN91" s="1"/>
    </row>
    <row r="92" spans="4:66" x14ac:dyDescent="0.25">
      <c r="D92" s="41"/>
      <c r="E92" s="1"/>
      <c r="F92" s="1"/>
      <c r="G92" s="1"/>
      <c r="H92" s="1"/>
      <c r="I92" s="1"/>
      <c r="J92" s="1"/>
      <c r="K92" s="23"/>
      <c r="L92" s="1"/>
      <c r="M92" s="1"/>
      <c r="N92" s="1"/>
      <c r="O92" s="1"/>
      <c r="P92" s="1"/>
      <c r="Q92" s="23"/>
      <c r="AR92" s="1"/>
      <c r="AS92" s="1"/>
      <c r="AT92" s="1"/>
      <c r="AU92" s="23"/>
      <c r="AW92" s="1"/>
      <c r="AX92" s="1"/>
      <c r="AY92" s="1"/>
      <c r="AZ92" s="1"/>
      <c r="BB92" s="23"/>
      <c r="BC92" s="23"/>
      <c r="BD92" s="23"/>
      <c r="BE92" s="23"/>
      <c r="BF92" s="23"/>
      <c r="BG92" s="23"/>
      <c r="BI92" s="23"/>
      <c r="BJ92" s="23"/>
      <c r="BK92" s="23"/>
      <c r="BL92" s="23"/>
      <c r="BM92" s="23"/>
      <c r="BN92" s="1"/>
    </row>
    <row r="93" spans="4:66" x14ac:dyDescent="0.25">
      <c r="D93" s="41"/>
      <c r="E93" s="1"/>
      <c r="F93" s="1"/>
      <c r="G93" s="1"/>
      <c r="H93" s="1"/>
      <c r="I93" s="1"/>
      <c r="J93" s="1"/>
      <c r="K93" s="23"/>
      <c r="L93" s="1"/>
      <c r="M93" s="1"/>
      <c r="N93" s="1"/>
      <c r="O93" s="1"/>
      <c r="P93" s="1"/>
      <c r="Q93" s="23"/>
      <c r="AR93" s="1"/>
      <c r="AS93" s="1"/>
      <c r="AT93" s="1"/>
      <c r="AU93" s="23"/>
      <c r="AW93" s="1"/>
      <c r="AX93" s="1"/>
      <c r="AY93" s="1"/>
      <c r="AZ93" s="1"/>
      <c r="BB93" s="23"/>
      <c r="BC93" s="23"/>
      <c r="BD93" s="23"/>
      <c r="BE93" s="23"/>
      <c r="BF93" s="23"/>
      <c r="BG93" s="23"/>
      <c r="BI93" s="23"/>
      <c r="BJ93" s="23"/>
      <c r="BK93" s="23"/>
      <c r="BL93" s="23"/>
      <c r="BM93" s="23"/>
      <c r="BN93" s="1"/>
    </row>
    <row r="94" spans="4:66" x14ac:dyDescent="0.25">
      <c r="D94" s="41"/>
      <c r="E94" s="1"/>
      <c r="F94" s="1"/>
      <c r="G94" s="1"/>
      <c r="H94" s="1"/>
      <c r="I94" s="1"/>
      <c r="J94" s="1"/>
      <c r="K94" s="23"/>
      <c r="L94" s="1"/>
      <c r="M94" s="1"/>
      <c r="N94" s="1"/>
      <c r="O94" s="1"/>
      <c r="P94" s="1"/>
      <c r="Q94" s="23"/>
      <c r="AR94" s="1"/>
      <c r="AS94" s="1"/>
      <c r="AT94" s="1"/>
      <c r="AU94" s="23"/>
      <c r="AW94" s="1"/>
      <c r="AX94" s="1"/>
      <c r="AY94" s="1"/>
      <c r="AZ94" s="1"/>
      <c r="BB94" s="23"/>
      <c r="BC94" s="23"/>
      <c r="BD94" s="23"/>
      <c r="BE94" s="23"/>
      <c r="BF94" s="23"/>
      <c r="BG94" s="23"/>
      <c r="BI94" s="23"/>
      <c r="BJ94" s="23"/>
      <c r="BK94" s="23"/>
      <c r="BL94" s="23"/>
      <c r="BM94" s="23"/>
      <c r="BN94" s="1"/>
    </row>
    <row r="95" spans="4:66" x14ac:dyDescent="0.25">
      <c r="D95" s="41"/>
      <c r="E95" s="1"/>
      <c r="F95" s="1"/>
      <c r="G95" s="1"/>
      <c r="H95" s="1"/>
      <c r="I95" s="1"/>
      <c r="J95" s="1"/>
      <c r="K95" s="23"/>
      <c r="L95" s="1"/>
      <c r="M95" s="1"/>
      <c r="N95" s="1"/>
      <c r="O95" s="1"/>
      <c r="P95" s="1"/>
      <c r="Q95" s="23"/>
      <c r="AR95" s="1"/>
      <c r="AS95" s="1"/>
      <c r="AT95" s="1"/>
      <c r="AU95" s="23"/>
      <c r="AW95" s="1"/>
      <c r="AX95" s="1"/>
      <c r="AY95" s="1"/>
      <c r="AZ95" s="1"/>
      <c r="BB95" s="23"/>
      <c r="BC95" s="23"/>
      <c r="BD95" s="23"/>
      <c r="BE95" s="23"/>
      <c r="BF95" s="23"/>
      <c r="BG95" s="23"/>
      <c r="BI95" s="23"/>
      <c r="BJ95" s="23"/>
      <c r="BK95" s="23"/>
      <c r="BL95" s="23"/>
      <c r="BM95" s="23"/>
      <c r="BN95" s="1"/>
    </row>
    <row r="96" spans="4:66" x14ac:dyDescent="0.25">
      <c r="D96" s="41"/>
      <c r="E96" s="1"/>
      <c r="F96" s="1"/>
      <c r="G96" s="1"/>
      <c r="H96" s="1"/>
      <c r="I96" s="1"/>
      <c r="J96" s="1"/>
      <c r="K96" s="23"/>
      <c r="L96" s="1"/>
      <c r="M96" s="1"/>
      <c r="N96" s="1"/>
      <c r="O96" s="1"/>
      <c r="P96" s="1"/>
      <c r="Q96" s="23"/>
      <c r="AR96" s="1"/>
      <c r="AS96" s="1"/>
      <c r="AT96" s="1"/>
      <c r="AU96" s="23"/>
      <c r="AW96" s="1"/>
      <c r="AX96" s="1"/>
      <c r="AY96" s="1"/>
      <c r="AZ96" s="1"/>
      <c r="BB96" s="23"/>
      <c r="BC96" s="23"/>
      <c r="BD96" s="23"/>
      <c r="BE96" s="23"/>
      <c r="BF96" s="23"/>
      <c r="BG96" s="23"/>
      <c r="BI96" s="23"/>
      <c r="BJ96" s="23"/>
      <c r="BK96" s="23"/>
      <c r="BL96" s="23"/>
      <c r="BM96" s="23"/>
      <c r="BN96" s="1"/>
    </row>
    <row r="97" spans="4:66" x14ac:dyDescent="0.25">
      <c r="D97" s="41"/>
      <c r="E97" s="1"/>
      <c r="F97" s="1"/>
      <c r="G97" s="1"/>
      <c r="H97" s="1"/>
      <c r="I97" s="1"/>
      <c r="J97" s="1"/>
      <c r="K97" s="23"/>
      <c r="L97" s="1"/>
      <c r="M97" s="1"/>
      <c r="N97" s="1"/>
      <c r="O97" s="1"/>
      <c r="P97" s="1"/>
      <c r="Q97" s="23"/>
      <c r="AR97" s="1"/>
      <c r="AS97" s="1"/>
      <c r="AT97" s="1"/>
      <c r="AU97" s="23"/>
      <c r="AW97" s="1"/>
      <c r="AX97" s="1"/>
      <c r="AY97" s="1"/>
      <c r="AZ97" s="1"/>
      <c r="BB97" s="23"/>
      <c r="BC97" s="23"/>
      <c r="BD97" s="23"/>
      <c r="BE97" s="23"/>
      <c r="BF97" s="23"/>
      <c r="BG97" s="23"/>
      <c r="BI97" s="23"/>
      <c r="BJ97" s="23"/>
      <c r="BK97" s="23"/>
      <c r="BL97" s="23"/>
      <c r="BM97" s="23"/>
      <c r="BN97" s="1"/>
    </row>
    <row r="98" spans="4:66" x14ac:dyDescent="0.25">
      <c r="D98" s="41"/>
      <c r="E98" s="1"/>
      <c r="F98" s="1"/>
      <c r="G98" s="1"/>
      <c r="H98" s="1"/>
      <c r="I98" s="1"/>
      <c r="J98" s="1"/>
      <c r="K98" s="23"/>
      <c r="L98" s="1"/>
      <c r="M98" s="1"/>
      <c r="N98" s="1"/>
      <c r="O98" s="1"/>
      <c r="P98" s="1"/>
      <c r="Q98" s="23"/>
      <c r="AR98" s="1"/>
      <c r="AS98" s="1"/>
      <c r="AT98" s="1"/>
      <c r="AU98" s="23"/>
      <c r="AW98" s="1"/>
      <c r="AX98" s="1"/>
      <c r="AY98" s="1"/>
      <c r="AZ98" s="1"/>
      <c r="BB98" s="23"/>
      <c r="BC98" s="23"/>
      <c r="BD98" s="23"/>
      <c r="BE98" s="23"/>
      <c r="BF98" s="23"/>
      <c r="BG98" s="23"/>
      <c r="BI98" s="23"/>
      <c r="BJ98" s="23"/>
      <c r="BK98" s="23"/>
      <c r="BL98" s="23"/>
      <c r="BM98" s="23"/>
      <c r="BN98" s="1"/>
    </row>
    <row r="99" spans="4:66" x14ac:dyDescent="0.25">
      <c r="D99" s="41"/>
      <c r="E99" s="1"/>
      <c r="F99" s="1"/>
      <c r="G99" s="1"/>
      <c r="H99" s="1"/>
      <c r="I99" s="1"/>
      <c r="J99" s="1"/>
      <c r="K99" s="23"/>
      <c r="L99" s="1"/>
      <c r="M99" s="1"/>
      <c r="N99" s="1"/>
      <c r="O99" s="1"/>
      <c r="P99" s="1"/>
      <c r="Q99" s="23"/>
      <c r="AR99" s="1"/>
      <c r="AS99" s="1"/>
      <c r="AT99" s="1"/>
      <c r="AU99" s="23"/>
      <c r="AW99" s="1"/>
      <c r="AX99" s="1"/>
      <c r="AY99" s="1"/>
      <c r="AZ99" s="1"/>
      <c r="BB99" s="23"/>
      <c r="BC99" s="23"/>
      <c r="BD99" s="23"/>
      <c r="BE99" s="23"/>
      <c r="BF99" s="23"/>
      <c r="BG99" s="23"/>
      <c r="BI99" s="23"/>
      <c r="BJ99" s="23"/>
      <c r="BK99" s="23"/>
      <c r="BL99" s="23"/>
      <c r="BM99" s="23"/>
      <c r="BN99" s="1"/>
    </row>
    <row r="100" spans="4:66" x14ac:dyDescent="0.25">
      <c r="D100" s="41"/>
      <c r="E100" s="1"/>
      <c r="F100" s="1"/>
      <c r="G100" s="1"/>
      <c r="H100" s="1"/>
      <c r="I100" s="1"/>
      <c r="J100" s="1"/>
      <c r="K100" s="23"/>
      <c r="L100" s="1"/>
      <c r="M100" s="1"/>
      <c r="N100" s="1"/>
      <c r="O100" s="1"/>
      <c r="P100" s="1"/>
      <c r="Q100" s="23"/>
      <c r="AR100" s="1"/>
      <c r="AS100" s="1"/>
      <c r="AT100" s="1"/>
      <c r="AU100" s="23"/>
      <c r="AW100" s="1"/>
      <c r="AX100" s="1"/>
      <c r="AY100" s="1"/>
      <c r="AZ100" s="1"/>
      <c r="BB100" s="23"/>
      <c r="BC100" s="23"/>
      <c r="BD100" s="23"/>
      <c r="BE100" s="23"/>
      <c r="BF100" s="23"/>
      <c r="BG100" s="23"/>
      <c r="BI100" s="23"/>
      <c r="BJ100" s="23"/>
      <c r="BK100" s="23"/>
      <c r="BL100" s="23"/>
      <c r="BM100" s="23"/>
      <c r="BN100" s="1"/>
    </row>
    <row r="101" spans="4:66" x14ac:dyDescent="0.25">
      <c r="D101" s="41"/>
      <c r="E101" s="1"/>
      <c r="F101" s="1"/>
      <c r="G101" s="1"/>
      <c r="H101" s="1"/>
      <c r="I101" s="1"/>
      <c r="J101" s="1"/>
      <c r="K101" s="23"/>
      <c r="L101" s="1"/>
      <c r="M101" s="1"/>
      <c r="N101" s="1"/>
      <c r="O101" s="1"/>
      <c r="P101" s="1"/>
      <c r="Q101" s="23"/>
      <c r="AR101" s="1"/>
      <c r="AS101" s="1"/>
      <c r="AT101" s="1"/>
      <c r="AU101" s="23"/>
      <c r="AW101" s="1"/>
      <c r="AX101" s="1"/>
      <c r="AY101" s="1"/>
      <c r="AZ101" s="1"/>
      <c r="BB101" s="23"/>
      <c r="BC101" s="23"/>
      <c r="BD101" s="23"/>
      <c r="BE101" s="23"/>
      <c r="BF101" s="23"/>
      <c r="BG101" s="23"/>
      <c r="BI101" s="23"/>
      <c r="BJ101" s="23"/>
      <c r="BK101" s="23"/>
      <c r="BL101" s="23"/>
      <c r="BM101" s="23"/>
      <c r="BN101" s="1"/>
    </row>
    <row r="102" spans="4:66" x14ac:dyDescent="0.25">
      <c r="D102" s="41"/>
      <c r="E102" s="1"/>
      <c r="F102" s="1"/>
      <c r="G102" s="1"/>
      <c r="H102" s="1"/>
      <c r="I102" s="1"/>
      <c r="J102" s="1"/>
      <c r="K102" s="23"/>
      <c r="L102" s="1"/>
      <c r="M102" s="1"/>
      <c r="N102" s="1"/>
      <c r="O102" s="1"/>
      <c r="P102" s="1"/>
      <c r="Q102" s="23"/>
      <c r="AR102" s="1"/>
      <c r="AS102" s="1"/>
      <c r="AT102" s="1"/>
      <c r="AU102" s="23"/>
      <c r="AW102" s="1"/>
      <c r="AX102" s="1"/>
      <c r="AY102" s="1"/>
      <c r="AZ102" s="1"/>
      <c r="BB102" s="23"/>
      <c r="BC102" s="23"/>
      <c r="BD102" s="23"/>
      <c r="BE102" s="23"/>
      <c r="BF102" s="23"/>
      <c r="BG102" s="23"/>
      <c r="BI102" s="23"/>
      <c r="BJ102" s="23"/>
      <c r="BK102" s="23"/>
      <c r="BL102" s="23"/>
      <c r="BM102" s="23"/>
      <c r="BN102" s="1"/>
    </row>
    <row r="103" spans="4:66" x14ac:dyDescent="0.25">
      <c r="D103" s="41"/>
      <c r="E103" s="1"/>
      <c r="F103" s="1"/>
      <c r="G103" s="1"/>
      <c r="H103" s="1"/>
      <c r="I103" s="1"/>
      <c r="J103" s="1"/>
      <c r="K103" s="23"/>
      <c r="L103" s="1"/>
      <c r="M103" s="1"/>
      <c r="N103" s="1"/>
      <c r="O103" s="1"/>
      <c r="P103" s="1"/>
      <c r="Q103" s="23"/>
      <c r="AR103" s="1"/>
      <c r="AS103" s="1"/>
      <c r="AT103" s="1"/>
      <c r="AU103" s="23"/>
      <c r="AW103" s="1"/>
      <c r="AX103" s="1"/>
      <c r="AY103" s="1"/>
      <c r="AZ103" s="1"/>
      <c r="BB103" s="23"/>
      <c r="BC103" s="23"/>
      <c r="BD103" s="23"/>
      <c r="BE103" s="23"/>
      <c r="BF103" s="23"/>
      <c r="BG103" s="23"/>
      <c r="BI103" s="23"/>
      <c r="BJ103" s="23"/>
      <c r="BK103" s="23"/>
      <c r="BL103" s="23"/>
      <c r="BM103" s="23"/>
      <c r="BN103" s="1"/>
    </row>
    <row r="104" spans="4:66" x14ac:dyDescent="0.25">
      <c r="D104" s="41"/>
      <c r="E104" s="1"/>
      <c r="F104" s="1"/>
      <c r="G104" s="1"/>
      <c r="H104" s="1"/>
      <c r="I104" s="1"/>
      <c r="J104" s="1"/>
      <c r="K104" s="23"/>
      <c r="L104" s="1"/>
      <c r="M104" s="1"/>
      <c r="N104" s="1"/>
      <c r="O104" s="1"/>
      <c r="P104" s="1"/>
      <c r="Q104" s="23"/>
      <c r="AR104" s="1"/>
      <c r="AS104" s="1"/>
      <c r="AT104" s="1"/>
      <c r="AU104" s="23"/>
      <c r="AW104" s="1"/>
      <c r="AX104" s="1"/>
      <c r="AY104" s="1"/>
      <c r="AZ104" s="1"/>
      <c r="BB104" s="23"/>
      <c r="BC104" s="23"/>
      <c r="BD104" s="23"/>
      <c r="BE104" s="23"/>
      <c r="BF104" s="23"/>
      <c r="BG104" s="23"/>
      <c r="BI104" s="23"/>
      <c r="BJ104" s="23"/>
      <c r="BK104" s="23"/>
      <c r="BL104" s="23"/>
      <c r="BM104" s="23"/>
      <c r="BN104" s="1"/>
    </row>
    <row r="105" spans="4:66" x14ac:dyDescent="0.25">
      <c r="D105" s="41"/>
      <c r="E105" s="1"/>
      <c r="F105" s="1"/>
      <c r="G105" s="1"/>
      <c r="H105" s="1"/>
      <c r="I105" s="1"/>
      <c r="J105" s="1"/>
      <c r="K105" s="23"/>
      <c r="L105" s="1"/>
      <c r="M105" s="1"/>
      <c r="N105" s="1"/>
      <c r="O105" s="1"/>
      <c r="P105" s="1"/>
      <c r="Q105" s="23"/>
      <c r="AR105" s="1"/>
      <c r="AS105" s="1"/>
      <c r="AT105" s="1"/>
      <c r="AU105" s="23"/>
      <c r="AW105" s="1"/>
      <c r="AX105" s="1"/>
      <c r="AY105" s="1"/>
      <c r="AZ105" s="1"/>
      <c r="BB105" s="23"/>
      <c r="BC105" s="23"/>
      <c r="BD105" s="23"/>
      <c r="BE105" s="23"/>
      <c r="BF105" s="23"/>
      <c r="BG105" s="23"/>
      <c r="BI105" s="23"/>
      <c r="BJ105" s="23"/>
      <c r="BK105" s="23"/>
      <c r="BL105" s="23"/>
      <c r="BM105" s="23"/>
      <c r="BN105" s="1"/>
    </row>
    <row r="106" spans="4:66" x14ac:dyDescent="0.25">
      <c r="D106" s="41"/>
      <c r="E106" s="1"/>
      <c r="F106" s="1"/>
      <c r="G106" s="1"/>
      <c r="H106" s="1"/>
      <c r="I106" s="1"/>
      <c r="J106" s="1"/>
      <c r="K106" s="23"/>
      <c r="L106" s="1"/>
      <c r="M106" s="1"/>
      <c r="N106" s="1"/>
      <c r="O106" s="1"/>
      <c r="P106" s="1"/>
      <c r="Q106" s="23"/>
      <c r="AR106" s="1"/>
      <c r="AS106" s="1"/>
      <c r="AT106" s="1"/>
      <c r="AU106" s="23"/>
      <c r="AW106" s="1"/>
      <c r="AX106" s="1"/>
      <c r="AY106" s="1"/>
      <c r="AZ106" s="1"/>
      <c r="BB106" s="23"/>
      <c r="BC106" s="23"/>
      <c r="BD106" s="23"/>
      <c r="BE106" s="23"/>
      <c r="BF106" s="23"/>
      <c r="BG106" s="23"/>
      <c r="BI106" s="23"/>
      <c r="BJ106" s="23"/>
      <c r="BK106" s="23"/>
      <c r="BL106" s="23"/>
      <c r="BM106" s="23"/>
      <c r="BN106" s="1"/>
    </row>
    <row r="107" spans="4:66" x14ac:dyDescent="0.25">
      <c r="D107" s="41"/>
      <c r="E107" s="1"/>
      <c r="F107" s="1"/>
      <c r="G107" s="1"/>
      <c r="H107" s="1"/>
      <c r="I107" s="1"/>
      <c r="J107" s="1"/>
      <c r="K107" s="23"/>
      <c r="L107" s="1"/>
      <c r="M107" s="1"/>
      <c r="N107" s="1"/>
      <c r="O107" s="1"/>
      <c r="P107" s="1"/>
      <c r="Q107" s="23"/>
      <c r="AR107" s="1"/>
      <c r="AS107" s="1"/>
      <c r="AT107" s="1"/>
      <c r="AU107" s="23"/>
      <c r="AW107" s="1"/>
      <c r="AX107" s="1"/>
      <c r="AY107" s="1"/>
      <c r="AZ107" s="1"/>
      <c r="BB107" s="23"/>
      <c r="BC107" s="23"/>
      <c r="BD107" s="23"/>
      <c r="BE107" s="23"/>
      <c r="BF107" s="23"/>
      <c r="BG107" s="23"/>
      <c r="BI107" s="23"/>
      <c r="BJ107" s="23"/>
      <c r="BK107" s="23"/>
      <c r="BL107" s="23"/>
      <c r="BM107" s="23"/>
      <c r="BN107" s="1"/>
    </row>
    <row r="108" spans="4:66" x14ac:dyDescent="0.25">
      <c r="D108" s="41"/>
      <c r="E108" s="1"/>
      <c r="F108" s="1"/>
      <c r="G108" s="1"/>
      <c r="H108" s="1"/>
      <c r="I108" s="1"/>
      <c r="J108" s="1"/>
      <c r="K108" s="23"/>
      <c r="L108" s="1"/>
      <c r="M108" s="1"/>
      <c r="N108" s="1"/>
      <c r="O108" s="1"/>
      <c r="P108" s="1"/>
      <c r="Q108" s="23"/>
      <c r="AR108" s="1"/>
      <c r="AS108" s="1"/>
      <c r="AT108" s="1"/>
      <c r="AU108" s="23"/>
      <c r="AW108" s="1"/>
      <c r="AX108" s="1"/>
      <c r="AY108" s="1"/>
      <c r="AZ108" s="1"/>
      <c r="BB108" s="23"/>
      <c r="BC108" s="23"/>
      <c r="BD108" s="23"/>
      <c r="BE108" s="23"/>
      <c r="BF108" s="23"/>
      <c r="BG108" s="23"/>
      <c r="BI108" s="23"/>
      <c r="BJ108" s="23"/>
      <c r="BK108" s="23"/>
      <c r="BL108" s="23"/>
      <c r="BM108" s="23"/>
      <c r="BN108" s="1"/>
    </row>
    <row r="109" spans="4:66" x14ac:dyDescent="0.25">
      <c r="D109" s="41"/>
      <c r="E109" s="1"/>
      <c r="F109" s="1"/>
      <c r="G109" s="1"/>
      <c r="H109" s="1"/>
      <c r="I109" s="1"/>
      <c r="J109" s="1"/>
      <c r="K109" s="23"/>
      <c r="L109" s="1"/>
      <c r="M109" s="1"/>
      <c r="N109" s="1"/>
      <c r="O109" s="1"/>
      <c r="P109" s="1"/>
      <c r="Q109" s="23"/>
      <c r="AR109" s="1"/>
      <c r="AS109" s="1"/>
      <c r="AT109" s="1"/>
      <c r="AU109" s="23"/>
      <c r="AW109" s="1"/>
      <c r="AX109" s="1"/>
      <c r="AY109" s="1"/>
      <c r="AZ109" s="1"/>
      <c r="BB109" s="23"/>
      <c r="BC109" s="23"/>
      <c r="BD109" s="23"/>
      <c r="BE109" s="23"/>
      <c r="BF109" s="23"/>
      <c r="BG109" s="23"/>
      <c r="BI109" s="23"/>
      <c r="BJ109" s="23"/>
      <c r="BK109" s="23"/>
      <c r="BL109" s="23"/>
      <c r="BM109" s="23"/>
      <c r="BN109" s="1"/>
    </row>
    <row r="110" spans="4:66" x14ac:dyDescent="0.25">
      <c r="D110" s="41"/>
      <c r="E110" s="1"/>
      <c r="F110" s="1"/>
      <c r="G110" s="1"/>
      <c r="H110" s="1"/>
      <c r="I110" s="1"/>
      <c r="J110" s="1"/>
      <c r="K110" s="23"/>
      <c r="L110" s="1"/>
      <c r="M110" s="1"/>
      <c r="N110" s="1"/>
      <c r="O110" s="1"/>
      <c r="P110" s="1"/>
      <c r="Q110" s="23"/>
      <c r="AR110" s="1"/>
      <c r="AS110" s="1"/>
      <c r="AT110" s="1"/>
      <c r="AU110" s="23"/>
      <c r="AW110" s="1"/>
      <c r="AX110" s="1"/>
      <c r="AY110" s="1"/>
      <c r="AZ110" s="1"/>
      <c r="BB110" s="23"/>
      <c r="BC110" s="23"/>
      <c r="BD110" s="23"/>
      <c r="BE110" s="23"/>
      <c r="BF110" s="23"/>
      <c r="BG110" s="23"/>
      <c r="BI110" s="23"/>
      <c r="BJ110" s="23"/>
      <c r="BK110" s="23"/>
      <c r="BL110" s="23"/>
      <c r="BM110" s="23"/>
      <c r="BN110" s="1"/>
    </row>
    <row r="111" spans="4:66" x14ac:dyDescent="0.25">
      <c r="D111" s="41"/>
      <c r="E111" s="1"/>
      <c r="F111" s="1"/>
      <c r="G111" s="1"/>
      <c r="H111" s="1"/>
      <c r="I111" s="1"/>
      <c r="J111" s="1"/>
      <c r="K111" s="23"/>
      <c r="L111" s="1"/>
      <c r="M111" s="1"/>
      <c r="N111" s="1"/>
      <c r="O111" s="1"/>
      <c r="P111" s="1"/>
      <c r="Q111" s="23"/>
      <c r="AR111" s="1"/>
      <c r="AS111" s="1"/>
      <c r="AT111" s="1"/>
      <c r="AU111" s="23"/>
      <c r="AW111" s="1"/>
      <c r="AX111" s="1"/>
      <c r="AY111" s="1"/>
      <c r="AZ111" s="1"/>
      <c r="BB111" s="23"/>
      <c r="BC111" s="23"/>
      <c r="BD111" s="23"/>
      <c r="BE111" s="23"/>
      <c r="BF111" s="23"/>
      <c r="BG111" s="23"/>
      <c r="BI111" s="23"/>
      <c r="BJ111" s="23"/>
      <c r="BK111" s="23"/>
      <c r="BL111" s="23"/>
      <c r="BM111" s="23"/>
      <c r="BN111" s="1"/>
    </row>
    <row r="112" spans="4:66" x14ac:dyDescent="0.25">
      <c r="D112" s="41"/>
      <c r="E112" s="1"/>
      <c r="F112" s="1"/>
      <c r="G112" s="1"/>
      <c r="H112" s="1"/>
      <c r="I112" s="1"/>
      <c r="J112" s="1"/>
      <c r="K112" s="23"/>
      <c r="L112" s="1"/>
      <c r="M112" s="1"/>
      <c r="N112" s="1"/>
      <c r="O112" s="1"/>
      <c r="P112" s="1"/>
      <c r="Q112" s="23"/>
      <c r="AR112" s="1"/>
      <c r="AS112" s="1"/>
      <c r="AT112" s="1"/>
      <c r="AU112" s="23"/>
      <c r="AW112" s="1"/>
      <c r="AX112" s="1"/>
      <c r="AY112" s="1"/>
      <c r="AZ112" s="1"/>
      <c r="BB112" s="23"/>
      <c r="BC112" s="23"/>
      <c r="BD112" s="23"/>
      <c r="BE112" s="23"/>
      <c r="BF112" s="23"/>
      <c r="BG112" s="23"/>
      <c r="BI112" s="23"/>
      <c r="BJ112" s="23"/>
      <c r="BK112" s="23"/>
      <c r="BL112" s="23"/>
      <c r="BM112" s="23"/>
      <c r="BN112" s="1"/>
    </row>
    <row r="113" spans="4:66" x14ac:dyDescent="0.25">
      <c r="D113" s="41"/>
      <c r="E113" s="1"/>
      <c r="F113" s="1"/>
      <c r="G113" s="1"/>
      <c r="H113" s="1"/>
      <c r="I113" s="1"/>
      <c r="J113" s="1"/>
      <c r="K113" s="23"/>
      <c r="L113" s="1"/>
      <c r="M113" s="1"/>
      <c r="N113" s="1"/>
      <c r="O113" s="1"/>
      <c r="P113" s="1"/>
      <c r="Q113" s="23"/>
      <c r="AR113" s="1"/>
      <c r="AS113" s="1"/>
      <c r="AT113" s="1"/>
      <c r="AU113" s="23"/>
      <c r="AW113" s="1"/>
      <c r="AX113" s="1"/>
      <c r="AY113" s="1"/>
      <c r="AZ113" s="1"/>
      <c r="BB113" s="23"/>
      <c r="BC113" s="23"/>
      <c r="BD113" s="23"/>
      <c r="BE113" s="23"/>
      <c r="BF113" s="23"/>
      <c r="BG113" s="23"/>
      <c r="BI113" s="23"/>
      <c r="BJ113" s="23"/>
      <c r="BK113" s="23"/>
      <c r="BL113" s="23"/>
      <c r="BM113" s="23"/>
      <c r="BN113" s="1"/>
    </row>
    <row r="114" spans="4:66" x14ac:dyDescent="0.25">
      <c r="D114" s="41"/>
      <c r="E114" s="1"/>
      <c r="F114" s="1"/>
      <c r="G114" s="1"/>
      <c r="H114" s="1"/>
      <c r="I114" s="1"/>
      <c r="J114" s="1"/>
      <c r="K114" s="23"/>
      <c r="L114" s="1"/>
      <c r="M114" s="1"/>
      <c r="N114" s="1"/>
      <c r="O114" s="1"/>
      <c r="P114" s="1"/>
      <c r="Q114" s="23"/>
      <c r="AR114" s="1"/>
      <c r="AS114" s="1"/>
      <c r="AT114" s="1"/>
      <c r="AU114" s="23"/>
      <c r="AW114" s="1"/>
      <c r="AX114" s="1"/>
      <c r="AY114" s="1"/>
      <c r="AZ114" s="1"/>
      <c r="BB114" s="23"/>
      <c r="BC114" s="23"/>
      <c r="BD114" s="23"/>
      <c r="BE114" s="23"/>
      <c r="BF114" s="23"/>
      <c r="BG114" s="23"/>
      <c r="BI114" s="23"/>
      <c r="BJ114" s="23"/>
      <c r="BK114" s="23"/>
      <c r="BL114" s="23"/>
      <c r="BM114" s="23"/>
      <c r="BN114" s="1"/>
    </row>
    <row r="115" spans="4:66" x14ac:dyDescent="0.25">
      <c r="D115" s="41"/>
      <c r="E115" s="1"/>
      <c r="F115" s="1"/>
      <c r="G115" s="1"/>
      <c r="H115" s="1"/>
      <c r="I115" s="1"/>
      <c r="J115" s="1"/>
      <c r="K115" s="23"/>
      <c r="L115" s="1"/>
      <c r="M115" s="1"/>
      <c r="N115" s="1"/>
      <c r="O115" s="1"/>
      <c r="P115" s="1"/>
      <c r="Q115" s="23"/>
      <c r="AR115" s="1"/>
      <c r="AS115" s="1"/>
      <c r="AT115" s="1"/>
      <c r="AU115" s="23"/>
      <c r="AW115" s="1"/>
      <c r="AX115" s="1"/>
      <c r="AY115" s="1"/>
      <c r="AZ115" s="1"/>
      <c r="BB115" s="23"/>
      <c r="BC115" s="23"/>
      <c r="BD115" s="23"/>
      <c r="BE115" s="23"/>
      <c r="BF115" s="23"/>
      <c r="BG115" s="23"/>
      <c r="BI115" s="23"/>
      <c r="BJ115" s="23"/>
      <c r="BK115" s="23"/>
      <c r="BL115" s="23"/>
      <c r="BM115" s="23"/>
      <c r="BN115" s="1"/>
    </row>
    <row r="116" spans="4:66" x14ac:dyDescent="0.25">
      <c r="D116" s="41"/>
      <c r="E116" s="1"/>
      <c r="F116" s="1"/>
      <c r="G116" s="1"/>
      <c r="H116" s="1"/>
      <c r="I116" s="1"/>
      <c r="J116" s="1"/>
      <c r="K116" s="23"/>
      <c r="L116" s="1"/>
      <c r="M116" s="1"/>
      <c r="N116" s="1"/>
      <c r="O116" s="1"/>
      <c r="P116" s="1"/>
      <c r="Q116" s="23"/>
      <c r="AR116" s="1"/>
      <c r="AS116" s="1"/>
      <c r="AT116" s="1"/>
      <c r="AU116" s="23"/>
      <c r="AW116" s="1"/>
      <c r="AX116" s="1"/>
      <c r="AY116" s="1"/>
      <c r="AZ116" s="1"/>
      <c r="BB116" s="23"/>
      <c r="BC116" s="23"/>
      <c r="BD116" s="23"/>
      <c r="BE116" s="23"/>
      <c r="BF116" s="23"/>
      <c r="BG116" s="23"/>
      <c r="BI116" s="23"/>
      <c r="BJ116" s="23"/>
      <c r="BK116" s="23"/>
      <c r="BL116" s="23"/>
      <c r="BM116" s="23"/>
      <c r="BN116" s="1"/>
    </row>
    <row r="117" spans="4:66" x14ac:dyDescent="0.25">
      <c r="D117" s="41"/>
      <c r="E117" s="1"/>
      <c r="F117" s="1"/>
      <c r="G117" s="1"/>
      <c r="H117" s="1"/>
      <c r="I117" s="1"/>
      <c r="J117" s="1"/>
      <c r="K117" s="23"/>
      <c r="L117" s="1"/>
      <c r="M117" s="1"/>
      <c r="N117" s="1"/>
      <c r="O117" s="1"/>
      <c r="P117" s="1"/>
      <c r="Q117" s="23"/>
      <c r="AR117" s="1"/>
      <c r="AS117" s="1"/>
      <c r="AT117" s="1"/>
      <c r="AU117" s="23"/>
      <c r="AW117" s="1"/>
      <c r="AX117" s="1"/>
      <c r="AY117" s="1"/>
      <c r="AZ117" s="1"/>
      <c r="BB117" s="23"/>
      <c r="BC117" s="23"/>
      <c r="BD117" s="23"/>
      <c r="BE117" s="23"/>
      <c r="BF117" s="23"/>
      <c r="BG117" s="23"/>
      <c r="BI117" s="23"/>
      <c r="BJ117" s="23"/>
      <c r="BK117" s="23"/>
      <c r="BL117" s="23"/>
      <c r="BM117" s="23"/>
      <c r="BN117" s="1"/>
    </row>
    <row r="118" spans="4:66" x14ac:dyDescent="0.25">
      <c r="D118" s="41"/>
      <c r="E118" s="1"/>
      <c r="F118" s="1"/>
      <c r="G118" s="1"/>
      <c r="H118" s="1"/>
      <c r="I118" s="1"/>
      <c r="J118" s="1"/>
      <c r="K118" s="23"/>
      <c r="L118" s="1"/>
      <c r="M118" s="1"/>
      <c r="N118" s="1"/>
      <c r="O118" s="1"/>
      <c r="P118" s="1"/>
      <c r="Q118" s="23"/>
      <c r="AR118" s="1"/>
      <c r="AS118" s="1"/>
      <c r="AT118" s="1"/>
      <c r="AU118" s="23"/>
      <c r="AW118" s="1"/>
      <c r="AX118" s="1"/>
      <c r="AY118" s="1"/>
      <c r="AZ118" s="1"/>
      <c r="BB118" s="23"/>
      <c r="BC118" s="23"/>
      <c r="BD118" s="23"/>
      <c r="BE118" s="23"/>
      <c r="BF118" s="23"/>
      <c r="BG118" s="23"/>
      <c r="BI118" s="23"/>
      <c r="BJ118" s="23"/>
      <c r="BK118" s="23"/>
      <c r="BL118" s="23"/>
      <c r="BM118" s="23"/>
      <c r="BN118" s="1"/>
    </row>
    <row r="119" spans="4:66" x14ac:dyDescent="0.25">
      <c r="D119" s="41"/>
      <c r="E119" s="1"/>
      <c r="F119" s="1"/>
      <c r="G119" s="1"/>
      <c r="H119" s="1"/>
      <c r="I119" s="1"/>
      <c r="J119" s="1"/>
      <c r="K119" s="23"/>
      <c r="L119" s="1"/>
      <c r="M119" s="1"/>
      <c r="N119" s="1"/>
      <c r="O119" s="1"/>
      <c r="P119" s="1"/>
      <c r="Q119" s="23"/>
      <c r="AR119" s="1"/>
      <c r="AS119" s="1"/>
      <c r="AT119" s="1"/>
      <c r="AU119" s="23"/>
      <c r="AW119" s="1"/>
      <c r="AX119" s="1"/>
      <c r="AY119" s="1"/>
      <c r="AZ119" s="1"/>
      <c r="BB119" s="23"/>
      <c r="BC119" s="23"/>
      <c r="BD119" s="23"/>
      <c r="BE119" s="23"/>
      <c r="BF119" s="23"/>
      <c r="BG119" s="23"/>
      <c r="BI119" s="23"/>
      <c r="BJ119" s="23"/>
      <c r="BK119" s="23"/>
      <c r="BL119" s="23"/>
      <c r="BM119" s="23"/>
      <c r="BN119" s="1"/>
    </row>
    <row r="120" spans="4:66" x14ac:dyDescent="0.25">
      <c r="D120" s="41"/>
      <c r="E120" s="1"/>
      <c r="F120" s="1"/>
      <c r="G120" s="1"/>
      <c r="H120" s="1"/>
      <c r="I120" s="1"/>
      <c r="J120" s="1"/>
      <c r="K120" s="23"/>
      <c r="L120" s="1"/>
      <c r="M120" s="1"/>
      <c r="N120" s="1"/>
      <c r="O120" s="1"/>
      <c r="P120" s="1"/>
      <c r="Q120" s="23"/>
      <c r="AR120" s="1"/>
      <c r="AS120" s="1"/>
      <c r="AT120" s="1"/>
      <c r="AU120" s="23"/>
      <c r="AW120" s="1"/>
      <c r="AX120" s="1"/>
      <c r="AY120" s="1"/>
      <c r="AZ120" s="1"/>
      <c r="BB120" s="23"/>
      <c r="BC120" s="23"/>
      <c r="BD120" s="23"/>
      <c r="BE120" s="23"/>
      <c r="BF120" s="23"/>
      <c r="BG120" s="23"/>
      <c r="BI120" s="23"/>
      <c r="BJ120" s="23"/>
      <c r="BK120" s="23"/>
      <c r="BL120" s="23"/>
      <c r="BM120" s="23"/>
      <c r="BN120" s="1"/>
    </row>
    <row r="121" spans="4:66" x14ac:dyDescent="0.25">
      <c r="D121" s="41"/>
      <c r="E121" s="1"/>
      <c r="F121" s="1"/>
      <c r="G121" s="1"/>
      <c r="H121" s="1"/>
      <c r="I121" s="1"/>
      <c r="J121" s="1"/>
      <c r="K121" s="23"/>
      <c r="L121" s="1"/>
      <c r="M121" s="1"/>
      <c r="N121" s="1"/>
      <c r="O121" s="1"/>
      <c r="P121" s="1"/>
      <c r="Q121" s="23"/>
      <c r="AR121" s="1"/>
      <c r="AS121" s="1"/>
      <c r="AT121" s="1"/>
      <c r="AU121" s="23"/>
      <c r="AW121" s="1"/>
      <c r="AX121" s="1"/>
      <c r="AY121" s="1"/>
      <c r="AZ121" s="1"/>
      <c r="BB121" s="23"/>
      <c r="BC121" s="23"/>
      <c r="BD121" s="23"/>
      <c r="BE121" s="23"/>
      <c r="BF121" s="23"/>
      <c r="BG121" s="23"/>
      <c r="BI121" s="23"/>
      <c r="BJ121" s="23"/>
      <c r="BK121" s="23"/>
      <c r="BL121" s="23"/>
      <c r="BM121" s="23"/>
      <c r="BN121" s="1"/>
    </row>
    <row r="122" spans="4:66" x14ac:dyDescent="0.25">
      <c r="D122" s="41"/>
      <c r="E122" s="1"/>
      <c r="F122" s="1"/>
      <c r="G122" s="1"/>
      <c r="H122" s="1"/>
      <c r="I122" s="1"/>
      <c r="J122" s="1"/>
      <c r="K122" s="23"/>
      <c r="L122" s="1"/>
      <c r="M122" s="1"/>
      <c r="N122" s="1"/>
      <c r="O122" s="1"/>
      <c r="P122" s="1"/>
      <c r="Q122" s="23"/>
      <c r="AR122" s="1"/>
      <c r="AS122" s="1"/>
      <c r="AT122" s="1"/>
      <c r="AU122" s="23"/>
      <c r="AW122" s="1"/>
      <c r="AX122" s="1"/>
      <c r="AY122" s="1"/>
      <c r="AZ122" s="1"/>
      <c r="BB122" s="23"/>
      <c r="BC122" s="23"/>
      <c r="BD122" s="23"/>
      <c r="BE122" s="23"/>
      <c r="BF122" s="23"/>
      <c r="BG122" s="23"/>
      <c r="BI122" s="23"/>
      <c r="BJ122" s="23"/>
      <c r="BK122" s="23"/>
      <c r="BL122" s="23"/>
      <c r="BM122" s="23"/>
      <c r="BN122" s="1"/>
    </row>
    <row r="123" spans="4:66" x14ac:dyDescent="0.25">
      <c r="D123" s="41"/>
      <c r="E123" s="1"/>
      <c r="F123" s="1"/>
      <c r="G123" s="1"/>
      <c r="H123" s="1"/>
      <c r="I123" s="1"/>
      <c r="J123" s="1"/>
      <c r="K123" s="23"/>
      <c r="L123" s="1"/>
      <c r="M123" s="1"/>
      <c r="N123" s="1"/>
      <c r="O123" s="1"/>
      <c r="P123" s="1"/>
      <c r="Q123" s="23"/>
      <c r="AR123" s="1"/>
      <c r="AS123" s="1"/>
      <c r="AT123" s="1"/>
      <c r="AU123" s="23"/>
      <c r="AW123" s="1"/>
      <c r="AX123" s="1"/>
      <c r="AY123" s="1"/>
      <c r="AZ123" s="1"/>
      <c r="BB123" s="23"/>
      <c r="BC123" s="23"/>
      <c r="BD123" s="23"/>
      <c r="BE123" s="23"/>
      <c r="BF123" s="23"/>
      <c r="BG123" s="23"/>
      <c r="BI123" s="23"/>
      <c r="BJ123" s="23"/>
      <c r="BK123" s="23"/>
      <c r="BL123" s="23"/>
      <c r="BM123" s="23"/>
      <c r="BN123" s="1"/>
    </row>
    <row r="124" spans="4:66" x14ac:dyDescent="0.25">
      <c r="D124" s="41"/>
      <c r="E124" s="1"/>
      <c r="F124" s="1"/>
      <c r="G124" s="1"/>
      <c r="H124" s="1"/>
      <c r="I124" s="1"/>
      <c r="J124" s="1"/>
      <c r="K124" s="23"/>
      <c r="L124" s="1"/>
      <c r="M124" s="1"/>
      <c r="N124" s="1"/>
      <c r="O124" s="1"/>
      <c r="P124" s="1"/>
      <c r="Q124" s="23"/>
      <c r="AR124" s="1"/>
      <c r="AS124" s="1"/>
      <c r="AT124" s="1"/>
      <c r="AU124" s="23"/>
      <c r="AW124" s="1"/>
      <c r="AX124" s="1"/>
      <c r="AY124" s="1"/>
      <c r="AZ124" s="1"/>
      <c r="BB124" s="23"/>
      <c r="BC124" s="23"/>
      <c r="BD124" s="23"/>
      <c r="BE124" s="23"/>
      <c r="BF124" s="23"/>
      <c r="BG124" s="23"/>
      <c r="BI124" s="23"/>
      <c r="BJ124" s="23"/>
      <c r="BK124" s="23"/>
      <c r="BL124" s="23"/>
      <c r="BM124" s="23"/>
      <c r="BN124" s="1"/>
    </row>
    <row r="125" spans="4:66" x14ac:dyDescent="0.25">
      <c r="D125" s="41"/>
      <c r="E125" s="1"/>
      <c r="F125" s="1"/>
      <c r="G125" s="1"/>
      <c r="H125" s="1"/>
      <c r="I125" s="1"/>
      <c r="J125" s="1"/>
      <c r="K125" s="23"/>
      <c r="L125" s="1"/>
      <c r="M125" s="1"/>
      <c r="N125" s="1"/>
      <c r="O125" s="1"/>
      <c r="P125" s="1"/>
      <c r="Q125" s="23"/>
      <c r="AR125" s="1"/>
      <c r="AS125" s="1"/>
      <c r="AT125" s="1"/>
      <c r="AU125" s="23"/>
      <c r="AW125" s="1"/>
      <c r="AX125" s="1"/>
      <c r="AY125" s="1"/>
      <c r="AZ125" s="1"/>
      <c r="BB125" s="23"/>
      <c r="BC125" s="23"/>
      <c r="BD125" s="23"/>
      <c r="BE125" s="23"/>
      <c r="BF125" s="23"/>
      <c r="BG125" s="23"/>
      <c r="BI125" s="23"/>
      <c r="BJ125" s="23"/>
      <c r="BK125" s="23"/>
      <c r="BL125" s="23"/>
      <c r="BM125" s="23"/>
      <c r="BN125" s="1"/>
    </row>
    <row r="126" spans="4:66" x14ac:dyDescent="0.25">
      <c r="D126" s="41"/>
      <c r="E126" s="1"/>
      <c r="F126" s="1"/>
      <c r="G126" s="1"/>
      <c r="H126" s="1"/>
      <c r="I126" s="1"/>
      <c r="J126" s="1"/>
      <c r="K126" s="23"/>
      <c r="L126" s="1"/>
      <c r="M126" s="1"/>
      <c r="N126" s="1"/>
      <c r="O126" s="1"/>
      <c r="P126" s="1"/>
      <c r="Q126" s="23"/>
      <c r="AR126" s="1"/>
      <c r="AS126" s="1"/>
      <c r="AT126" s="1"/>
      <c r="AU126" s="23"/>
      <c r="AW126" s="1"/>
      <c r="AX126" s="1"/>
      <c r="AY126" s="1"/>
      <c r="AZ126" s="1"/>
      <c r="BB126" s="23"/>
      <c r="BC126" s="23"/>
      <c r="BD126" s="23"/>
      <c r="BE126" s="23"/>
      <c r="BF126" s="23"/>
      <c r="BG126" s="23"/>
      <c r="BI126" s="23"/>
      <c r="BJ126" s="23"/>
      <c r="BK126" s="23"/>
      <c r="BL126" s="23"/>
      <c r="BM126" s="23"/>
      <c r="BN126" s="1"/>
    </row>
    <row r="127" spans="4:66" x14ac:dyDescent="0.25">
      <c r="D127" s="41"/>
      <c r="E127" s="1"/>
      <c r="F127" s="1"/>
      <c r="G127" s="1"/>
      <c r="H127" s="1"/>
      <c r="I127" s="1"/>
      <c r="J127" s="1"/>
      <c r="K127" s="23"/>
      <c r="L127" s="1"/>
      <c r="M127" s="1"/>
      <c r="N127" s="1"/>
      <c r="O127" s="1"/>
      <c r="P127" s="1"/>
      <c r="Q127" s="23"/>
      <c r="AR127" s="1"/>
      <c r="AS127" s="1"/>
      <c r="AT127" s="1"/>
      <c r="AU127" s="23"/>
      <c r="AW127" s="1"/>
      <c r="AX127" s="1"/>
      <c r="AY127" s="1"/>
      <c r="AZ127" s="1"/>
      <c r="BB127" s="23"/>
      <c r="BC127" s="23"/>
      <c r="BD127" s="23"/>
      <c r="BE127" s="23"/>
      <c r="BF127" s="23"/>
      <c r="BG127" s="23"/>
      <c r="BI127" s="23"/>
      <c r="BJ127" s="23"/>
      <c r="BK127" s="23"/>
      <c r="BL127" s="23"/>
      <c r="BM127" s="23"/>
      <c r="BN127" s="1"/>
    </row>
    <row r="128" spans="4:66" x14ac:dyDescent="0.25">
      <c r="D128" s="41"/>
      <c r="E128" s="1"/>
      <c r="F128" s="1"/>
      <c r="G128" s="1"/>
      <c r="H128" s="1"/>
      <c r="I128" s="1"/>
      <c r="J128" s="1"/>
      <c r="K128" s="23"/>
      <c r="L128" s="1"/>
      <c r="M128" s="1"/>
      <c r="N128" s="1"/>
      <c r="O128" s="1"/>
      <c r="P128" s="1"/>
      <c r="Q128" s="23"/>
      <c r="AR128" s="1"/>
      <c r="AS128" s="1"/>
      <c r="AT128" s="1"/>
      <c r="AU128" s="23"/>
      <c r="AW128" s="1"/>
      <c r="AX128" s="1"/>
      <c r="AY128" s="1"/>
      <c r="AZ128" s="1"/>
      <c r="BB128" s="23"/>
      <c r="BC128" s="23"/>
      <c r="BD128" s="23"/>
      <c r="BE128" s="23"/>
      <c r="BF128" s="23"/>
      <c r="BG128" s="23"/>
      <c r="BI128" s="23"/>
      <c r="BJ128" s="23"/>
      <c r="BK128" s="23"/>
      <c r="BL128" s="23"/>
      <c r="BM128" s="23"/>
      <c r="BN128" s="1"/>
    </row>
    <row r="129" spans="4:66" x14ac:dyDescent="0.25">
      <c r="D129" s="41"/>
      <c r="E129" s="1"/>
      <c r="F129" s="1"/>
      <c r="G129" s="1"/>
      <c r="H129" s="1"/>
      <c r="I129" s="1"/>
      <c r="J129" s="1"/>
      <c r="K129" s="23"/>
      <c r="L129" s="1"/>
      <c r="M129" s="1"/>
      <c r="N129" s="1"/>
      <c r="O129" s="1"/>
      <c r="P129" s="1"/>
      <c r="Q129" s="23"/>
      <c r="AR129" s="1"/>
      <c r="AS129" s="1"/>
      <c r="AT129" s="1"/>
      <c r="AU129" s="23"/>
      <c r="AW129" s="1"/>
      <c r="AX129" s="1"/>
      <c r="AY129" s="1"/>
      <c r="AZ129" s="1"/>
      <c r="BB129" s="23"/>
      <c r="BC129" s="23"/>
      <c r="BD129" s="23"/>
      <c r="BE129" s="23"/>
      <c r="BF129" s="23"/>
      <c r="BG129" s="23"/>
      <c r="BI129" s="23"/>
      <c r="BJ129" s="23"/>
      <c r="BK129" s="23"/>
      <c r="BL129" s="23"/>
      <c r="BM129" s="23"/>
      <c r="BN129" s="1"/>
    </row>
    <row r="130" spans="4:66" x14ac:dyDescent="0.25">
      <c r="D130" s="41"/>
      <c r="E130" s="1"/>
      <c r="F130" s="1"/>
      <c r="G130" s="1"/>
      <c r="H130" s="1"/>
      <c r="I130" s="1"/>
      <c r="J130" s="1"/>
      <c r="K130" s="23"/>
      <c r="L130" s="1"/>
      <c r="M130" s="1"/>
      <c r="N130" s="1"/>
      <c r="O130" s="1"/>
      <c r="P130" s="1"/>
      <c r="Q130" s="23"/>
      <c r="AR130" s="1"/>
      <c r="AS130" s="1"/>
      <c r="AT130" s="1"/>
      <c r="AU130" s="23"/>
      <c r="AW130" s="1"/>
      <c r="AX130" s="1"/>
      <c r="AY130" s="1"/>
      <c r="AZ130" s="1"/>
      <c r="BB130" s="23"/>
      <c r="BC130" s="23"/>
      <c r="BD130" s="23"/>
      <c r="BE130" s="23"/>
      <c r="BF130" s="23"/>
      <c r="BG130" s="23"/>
      <c r="BI130" s="23"/>
      <c r="BJ130" s="23"/>
      <c r="BK130" s="23"/>
      <c r="BL130" s="23"/>
      <c r="BM130" s="23"/>
      <c r="BN130" s="1"/>
    </row>
    <row r="131" spans="4:66" x14ac:dyDescent="0.25">
      <c r="D131" s="41"/>
      <c r="E131" s="1"/>
      <c r="F131" s="1"/>
      <c r="G131" s="1"/>
      <c r="H131" s="1"/>
      <c r="I131" s="1"/>
      <c r="J131" s="1"/>
      <c r="K131" s="23"/>
      <c r="L131" s="1"/>
      <c r="M131" s="1"/>
      <c r="N131" s="1"/>
      <c r="O131" s="1"/>
      <c r="P131" s="1"/>
      <c r="Q131" s="23"/>
      <c r="AR131" s="1"/>
      <c r="AS131" s="1"/>
      <c r="AT131" s="1"/>
      <c r="AU131" s="23"/>
      <c r="AW131" s="1"/>
      <c r="AX131" s="1"/>
      <c r="AY131" s="1"/>
      <c r="AZ131" s="1"/>
      <c r="BB131" s="23"/>
      <c r="BC131" s="23"/>
      <c r="BD131" s="23"/>
      <c r="BE131" s="23"/>
      <c r="BF131" s="23"/>
      <c r="BG131" s="23"/>
      <c r="BI131" s="23"/>
      <c r="BJ131" s="23"/>
      <c r="BK131" s="23"/>
      <c r="BL131" s="23"/>
      <c r="BM131" s="23"/>
      <c r="BN131" s="1"/>
    </row>
    <row r="132" spans="4:66" x14ac:dyDescent="0.25">
      <c r="D132" s="41"/>
      <c r="E132" s="1"/>
      <c r="F132" s="1"/>
      <c r="G132" s="1"/>
      <c r="H132" s="1"/>
      <c r="I132" s="1"/>
      <c r="J132" s="1"/>
      <c r="K132" s="23"/>
      <c r="L132" s="1"/>
      <c r="M132" s="1"/>
      <c r="N132" s="1"/>
      <c r="O132" s="1"/>
      <c r="P132" s="1"/>
      <c r="Q132" s="23"/>
      <c r="AR132" s="1"/>
      <c r="AS132" s="1"/>
      <c r="AT132" s="1"/>
      <c r="AU132" s="23"/>
      <c r="AW132" s="1"/>
      <c r="AX132" s="1"/>
      <c r="AY132" s="1"/>
      <c r="AZ132" s="1"/>
      <c r="BB132" s="23"/>
      <c r="BC132" s="23"/>
      <c r="BD132" s="23"/>
      <c r="BE132" s="23"/>
      <c r="BF132" s="23"/>
      <c r="BG132" s="23"/>
      <c r="BI132" s="23"/>
      <c r="BJ132" s="23"/>
      <c r="BK132" s="23"/>
      <c r="BL132" s="23"/>
      <c r="BM132" s="23"/>
      <c r="BN132" s="1"/>
    </row>
    <row r="133" spans="4:66" x14ac:dyDescent="0.25">
      <c r="D133" s="41"/>
      <c r="E133" s="1"/>
      <c r="F133" s="1"/>
      <c r="G133" s="1"/>
      <c r="H133" s="1"/>
      <c r="I133" s="1"/>
      <c r="J133" s="1"/>
      <c r="K133" s="23"/>
      <c r="L133" s="1"/>
      <c r="M133" s="1"/>
      <c r="N133" s="1"/>
      <c r="O133" s="1"/>
      <c r="P133" s="1"/>
      <c r="Q133" s="23"/>
      <c r="AR133" s="1"/>
      <c r="AS133" s="1"/>
      <c r="AT133" s="1"/>
      <c r="AU133" s="23"/>
      <c r="AW133" s="1"/>
      <c r="AX133" s="1"/>
      <c r="AY133" s="1"/>
      <c r="AZ133" s="1"/>
      <c r="BB133" s="23"/>
      <c r="BC133" s="23"/>
      <c r="BD133" s="23"/>
      <c r="BE133" s="23"/>
      <c r="BF133" s="23"/>
      <c r="BG133" s="23"/>
      <c r="BI133" s="23"/>
      <c r="BJ133" s="23"/>
      <c r="BK133" s="23"/>
      <c r="BL133" s="23"/>
      <c r="BM133" s="23"/>
      <c r="BN133" s="1"/>
    </row>
    <row r="134" spans="4:66" x14ac:dyDescent="0.25">
      <c r="D134" s="41"/>
      <c r="E134" s="1"/>
      <c r="F134" s="1"/>
      <c r="G134" s="1"/>
      <c r="H134" s="1"/>
      <c r="I134" s="1"/>
      <c r="J134" s="1"/>
      <c r="K134" s="23"/>
      <c r="L134" s="1"/>
      <c r="M134" s="1"/>
      <c r="N134" s="1"/>
      <c r="O134" s="1"/>
      <c r="P134" s="1"/>
      <c r="Q134" s="23"/>
      <c r="AR134" s="1"/>
      <c r="AS134" s="1"/>
      <c r="AT134" s="1"/>
      <c r="AU134" s="23"/>
      <c r="AW134" s="1"/>
      <c r="AX134" s="1"/>
      <c r="AY134" s="1"/>
      <c r="AZ134" s="1"/>
      <c r="BB134" s="23"/>
      <c r="BC134" s="23"/>
      <c r="BD134" s="23"/>
      <c r="BE134" s="23"/>
      <c r="BF134" s="23"/>
      <c r="BG134" s="23"/>
      <c r="BI134" s="23"/>
      <c r="BJ134" s="23"/>
      <c r="BK134" s="23"/>
      <c r="BL134" s="23"/>
      <c r="BM134" s="23"/>
      <c r="BN134" s="1"/>
    </row>
    <row r="135" spans="4:66" x14ac:dyDescent="0.25">
      <c r="D135" s="41"/>
      <c r="E135" s="1"/>
      <c r="F135" s="1"/>
      <c r="G135" s="1"/>
      <c r="H135" s="1"/>
      <c r="I135" s="1"/>
      <c r="J135" s="1"/>
      <c r="K135" s="23"/>
      <c r="L135" s="1"/>
      <c r="M135" s="1"/>
      <c r="N135" s="1"/>
      <c r="O135" s="1"/>
      <c r="P135" s="1"/>
      <c r="Q135" s="23"/>
      <c r="AR135" s="1"/>
      <c r="AS135" s="1"/>
      <c r="AT135" s="1"/>
      <c r="AU135" s="23"/>
      <c r="AW135" s="1"/>
      <c r="AX135" s="1"/>
      <c r="AY135" s="1"/>
      <c r="AZ135" s="1"/>
      <c r="BB135" s="23"/>
      <c r="BC135" s="23"/>
      <c r="BD135" s="23"/>
      <c r="BE135" s="23"/>
      <c r="BF135" s="23"/>
      <c r="BG135" s="23"/>
      <c r="BI135" s="23"/>
      <c r="BJ135" s="23"/>
      <c r="BK135" s="23"/>
      <c r="BL135" s="23"/>
      <c r="BM135" s="23"/>
      <c r="BN135" s="1"/>
    </row>
    <row r="136" spans="4:66" x14ac:dyDescent="0.25">
      <c r="D136" s="41"/>
      <c r="E136" s="1"/>
      <c r="F136" s="1"/>
      <c r="G136" s="1"/>
      <c r="H136" s="1"/>
      <c r="I136" s="1"/>
      <c r="J136" s="1"/>
      <c r="K136" s="23"/>
      <c r="L136" s="1"/>
      <c r="M136" s="1"/>
      <c r="N136" s="1"/>
      <c r="O136" s="1"/>
      <c r="P136" s="1"/>
      <c r="Q136" s="23"/>
      <c r="AR136" s="1"/>
      <c r="AS136" s="1"/>
      <c r="AT136" s="1"/>
      <c r="AU136" s="23"/>
      <c r="AW136" s="1"/>
      <c r="AX136" s="1"/>
      <c r="AY136" s="1"/>
      <c r="AZ136" s="1"/>
      <c r="BB136" s="23"/>
      <c r="BC136" s="23"/>
      <c r="BD136" s="23"/>
      <c r="BE136" s="23"/>
      <c r="BF136" s="23"/>
      <c r="BG136" s="23"/>
      <c r="BI136" s="23"/>
      <c r="BJ136" s="23"/>
      <c r="BK136" s="23"/>
      <c r="BL136" s="23"/>
      <c r="BM136" s="23"/>
      <c r="BN136" s="1"/>
    </row>
    <row r="137" spans="4:66" x14ac:dyDescent="0.25">
      <c r="D137" s="41"/>
      <c r="E137" s="1"/>
      <c r="F137" s="1"/>
      <c r="G137" s="1"/>
      <c r="H137" s="1"/>
      <c r="I137" s="1"/>
      <c r="J137" s="1"/>
      <c r="K137" s="23"/>
      <c r="L137" s="1"/>
      <c r="M137" s="1"/>
      <c r="N137" s="1"/>
      <c r="O137" s="1"/>
      <c r="P137" s="1"/>
      <c r="Q137" s="23"/>
      <c r="AR137" s="1"/>
      <c r="AS137" s="1"/>
      <c r="AT137" s="1"/>
      <c r="AU137" s="23"/>
      <c r="AW137" s="1"/>
      <c r="AX137" s="1"/>
      <c r="AY137" s="1"/>
      <c r="AZ137" s="1"/>
      <c r="BB137" s="23"/>
      <c r="BC137" s="23"/>
      <c r="BD137" s="23"/>
      <c r="BE137" s="23"/>
      <c r="BF137" s="23"/>
      <c r="BG137" s="23"/>
      <c r="BI137" s="23"/>
      <c r="BJ137" s="23"/>
      <c r="BK137" s="23"/>
      <c r="BL137" s="23"/>
      <c r="BM137" s="23"/>
      <c r="BN137" s="1"/>
    </row>
    <row r="138" spans="4:66" x14ac:dyDescent="0.25">
      <c r="D138" s="41"/>
      <c r="E138" s="1"/>
      <c r="F138" s="1"/>
      <c r="G138" s="1"/>
      <c r="H138" s="1"/>
      <c r="I138" s="1"/>
      <c r="J138" s="1"/>
      <c r="K138" s="23"/>
      <c r="L138" s="1"/>
      <c r="M138" s="1"/>
      <c r="N138" s="1"/>
      <c r="O138" s="1"/>
      <c r="P138" s="1"/>
      <c r="Q138" s="23"/>
      <c r="AR138" s="1"/>
      <c r="AS138" s="1"/>
      <c r="AT138" s="1"/>
      <c r="AU138" s="23"/>
      <c r="AW138" s="1"/>
      <c r="AX138" s="1"/>
      <c r="AY138" s="1"/>
      <c r="AZ138" s="1"/>
      <c r="BB138" s="23"/>
      <c r="BC138" s="23"/>
      <c r="BD138" s="23"/>
      <c r="BE138" s="23"/>
      <c r="BF138" s="23"/>
      <c r="BG138" s="23"/>
      <c r="BI138" s="23"/>
      <c r="BJ138" s="23"/>
      <c r="BK138" s="23"/>
      <c r="BL138" s="23"/>
      <c r="BM138" s="23"/>
      <c r="BN138" s="1"/>
    </row>
    <row r="139" spans="4:66" x14ac:dyDescent="0.25">
      <c r="D139" s="41"/>
      <c r="E139" s="1"/>
      <c r="F139" s="1"/>
      <c r="G139" s="1"/>
      <c r="H139" s="1"/>
      <c r="I139" s="1"/>
      <c r="J139" s="1"/>
      <c r="K139" s="23"/>
      <c r="L139" s="1"/>
      <c r="M139" s="1"/>
      <c r="N139" s="1"/>
      <c r="O139" s="1"/>
      <c r="P139" s="1"/>
      <c r="Q139" s="23"/>
      <c r="AR139" s="1"/>
      <c r="AS139" s="1"/>
      <c r="AT139" s="1"/>
      <c r="AU139" s="23"/>
      <c r="AW139" s="1"/>
      <c r="AX139" s="1"/>
      <c r="AY139" s="1"/>
      <c r="AZ139" s="1"/>
      <c r="BB139" s="23"/>
      <c r="BC139" s="23"/>
      <c r="BD139" s="23"/>
      <c r="BE139" s="23"/>
      <c r="BF139" s="23"/>
      <c r="BG139" s="23"/>
      <c r="BI139" s="23"/>
      <c r="BJ139" s="23"/>
      <c r="BK139" s="23"/>
      <c r="BL139" s="23"/>
      <c r="BM139" s="23"/>
      <c r="BN139" s="1"/>
    </row>
    <row r="140" spans="4:66" x14ac:dyDescent="0.25">
      <c r="D140" s="41"/>
      <c r="E140" s="1"/>
      <c r="F140" s="1"/>
      <c r="G140" s="1"/>
      <c r="H140" s="1"/>
      <c r="I140" s="1"/>
      <c r="J140" s="1"/>
      <c r="K140" s="23"/>
      <c r="L140" s="1"/>
      <c r="M140" s="1"/>
      <c r="N140" s="1"/>
      <c r="O140" s="1"/>
      <c r="P140" s="1"/>
      <c r="Q140" s="23"/>
      <c r="AR140" s="1"/>
      <c r="AS140" s="1"/>
      <c r="AT140" s="1"/>
      <c r="AU140" s="23"/>
      <c r="AW140" s="1"/>
      <c r="AX140" s="1"/>
      <c r="AY140" s="1"/>
      <c r="AZ140" s="1"/>
      <c r="BB140" s="23"/>
      <c r="BC140" s="23"/>
      <c r="BD140" s="23"/>
      <c r="BE140" s="23"/>
      <c r="BF140" s="23"/>
      <c r="BG140" s="23"/>
      <c r="BI140" s="23"/>
      <c r="BJ140" s="23"/>
      <c r="BK140" s="23"/>
      <c r="BL140" s="23"/>
      <c r="BM140" s="23"/>
      <c r="BN140" s="1"/>
    </row>
    <row r="141" spans="4:66" x14ac:dyDescent="0.25">
      <c r="D141" s="41"/>
      <c r="E141" s="1"/>
      <c r="F141" s="1"/>
      <c r="G141" s="1"/>
      <c r="H141" s="1"/>
      <c r="I141" s="1"/>
      <c r="J141" s="1"/>
      <c r="K141" s="23"/>
      <c r="L141" s="1"/>
      <c r="M141" s="1"/>
      <c r="N141" s="1"/>
      <c r="O141" s="1"/>
      <c r="P141" s="1"/>
      <c r="Q141" s="23"/>
      <c r="AR141" s="1"/>
      <c r="AS141" s="1"/>
      <c r="AT141" s="1"/>
      <c r="AU141" s="23"/>
      <c r="AW141" s="1"/>
      <c r="AX141" s="1"/>
      <c r="AY141" s="1"/>
      <c r="AZ141" s="1"/>
      <c r="BB141" s="23"/>
      <c r="BC141" s="23"/>
      <c r="BD141" s="23"/>
      <c r="BE141" s="23"/>
      <c r="BF141" s="23"/>
      <c r="BG141" s="23"/>
      <c r="BI141" s="23"/>
      <c r="BJ141" s="23"/>
      <c r="BK141" s="23"/>
      <c r="BL141" s="23"/>
      <c r="BM141" s="23"/>
      <c r="BN141" s="1"/>
    </row>
  </sheetData>
  <autoFilter ref="A20:BN75"/>
  <mergeCells count="35">
    <mergeCell ref="A11:B11"/>
    <mergeCell ref="A15:A19"/>
    <mergeCell ref="B15:B19"/>
    <mergeCell ref="C15:C19"/>
    <mergeCell ref="AJ17:AO17"/>
    <mergeCell ref="A13:K13"/>
    <mergeCell ref="BB17:BG17"/>
    <mergeCell ref="D18:D19"/>
    <mergeCell ref="E18:E19"/>
    <mergeCell ref="G18:K18"/>
    <mergeCell ref="M18:Q18"/>
    <mergeCell ref="AP17:AU17"/>
    <mergeCell ref="AV17:BA17"/>
    <mergeCell ref="D15:E17"/>
    <mergeCell ref="F15:Q16"/>
    <mergeCell ref="F17:K17"/>
    <mergeCell ref="L17:Q17"/>
    <mergeCell ref="AP16:BA16"/>
    <mergeCell ref="R15:BM15"/>
    <mergeCell ref="BN15:BN19"/>
    <mergeCell ref="R16:AC16"/>
    <mergeCell ref="AD16:AO16"/>
    <mergeCell ref="BB16:BM16"/>
    <mergeCell ref="R17:W17"/>
    <mergeCell ref="X17:AC17"/>
    <mergeCell ref="AD17:AI17"/>
    <mergeCell ref="AQ18:AU18"/>
    <mergeCell ref="AW18:BA18"/>
    <mergeCell ref="BH17:BM17"/>
    <mergeCell ref="S18:W18"/>
    <mergeCell ref="Y18:AC18"/>
    <mergeCell ref="AE18:AI18"/>
    <mergeCell ref="AK18:AO18"/>
    <mergeCell ref="BC18:BG18"/>
    <mergeCell ref="BI18:BM18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16" orientation="portrait" r:id="rId1"/>
  <ignoredErrors>
    <ignoredError sqref="F20:N20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3"/>
  <sheetViews>
    <sheetView view="pageBreakPreview" zoomScale="80" zoomScaleNormal="100" zoomScaleSheetLayoutView="80" workbookViewId="0">
      <selection activeCell="D52" sqref="D52"/>
    </sheetView>
  </sheetViews>
  <sheetFormatPr defaultColWidth="9.140625" defaultRowHeight="12" x14ac:dyDescent="0.2"/>
  <cols>
    <col min="1" max="1" width="9.140625" style="29"/>
    <col min="2" max="2" width="55.85546875" style="29" customWidth="1"/>
    <col min="3" max="3" width="39.28515625" style="29" customWidth="1"/>
    <col min="4" max="4" width="46.140625" style="29" customWidth="1"/>
    <col min="5" max="16384" width="9.140625" style="29"/>
  </cols>
  <sheetData>
    <row r="1" spans="1:7" x14ac:dyDescent="0.2">
      <c r="G1" s="55" t="s">
        <v>132</v>
      </c>
    </row>
    <row r="2" spans="1:7" x14ac:dyDescent="0.2">
      <c r="G2" s="55" t="s">
        <v>20</v>
      </c>
    </row>
    <row r="3" spans="1:7" x14ac:dyDescent="0.2">
      <c r="G3" s="55" t="s">
        <v>21</v>
      </c>
    </row>
    <row r="4" spans="1:7" x14ac:dyDescent="0.2">
      <c r="A4" s="46"/>
    </row>
    <row r="5" spans="1:7" x14ac:dyDescent="0.2">
      <c r="A5" s="251" t="s">
        <v>133</v>
      </c>
      <c r="B5" s="251"/>
      <c r="C5" s="251"/>
      <c r="D5" s="251"/>
      <c r="E5" s="251"/>
      <c r="F5" s="251"/>
      <c r="G5" s="251"/>
    </row>
    <row r="6" spans="1:7" x14ac:dyDescent="0.2">
      <c r="A6" s="46"/>
    </row>
    <row r="7" spans="1:7" ht="15" customHeight="1" x14ac:dyDescent="0.2">
      <c r="A7" s="251" t="s">
        <v>273</v>
      </c>
      <c r="B7" s="251"/>
      <c r="C7" s="251"/>
      <c r="D7" s="251"/>
      <c r="E7" s="251"/>
      <c r="F7" s="251"/>
      <c r="G7" s="251"/>
    </row>
    <row r="8" spans="1:7" ht="15" customHeight="1" x14ac:dyDescent="0.2">
      <c r="A8" s="251" t="s">
        <v>72</v>
      </c>
      <c r="B8" s="251"/>
      <c r="C8" s="251"/>
      <c r="D8" s="251"/>
      <c r="E8" s="251"/>
      <c r="F8" s="251"/>
      <c r="G8" s="251"/>
    </row>
    <row r="9" spans="1:7" x14ac:dyDescent="0.2">
      <c r="A9" s="43"/>
      <c r="B9" s="43"/>
      <c r="C9" s="43"/>
      <c r="D9" s="43"/>
      <c r="E9" s="43"/>
      <c r="F9" s="43"/>
    </row>
    <row r="10" spans="1:7" ht="15" customHeight="1" x14ac:dyDescent="0.2">
      <c r="A10" s="251" t="s">
        <v>315</v>
      </c>
      <c r="B10" s="251"/>
      <c r="C10" s="251"/>
      <c r="D10" s="251"/>
      <c r="E10" s="251"/>
      <c r="F10" s="251"/>
      <c r="G10" s="251"/>
    </row>
    <row r="13" spans="1:7" x14ac:dyDescent="0.2">
      <c r="D13" s="56"/>
    </row>
    <row r="15" spans="1:7" ht="30.75" customHeight="1" x14ac:dyDescent="0.2">
      <c r="A15" s="252" t="s">
        <v>131</v>
      </c>
      <c r="B15" s="252" t="s">
        <v>134</v>
      </c>
      <c r="C15" s="252" t="s">
        <v>135</v>
      </c>
      <c r="D15" s="252" t="s">
        <v>136</v>
      </c>
      <c r="E15" s="252" t="s">
        <v>137</v>
      </c>
      <c r="F15" s="252"/>
      <c r="G15" s="252"/>
    </row>
    <row r="16" spans="1:7" ht="26.25" customHeight="1" x14ac:dyDescent="0.2">
      <c r="A16" s="252"/>
      <c r="B16" s="252"/>
      <c r="C16" s="252"/>
      <c r="D16" s="252"/>
      <c r="E16" s="123" t="s">
        <v>318</v>
      </c>
      <c r="F16" s="123" t="s">
        <v>213</v>
      </c>
      <c r="G16" s="123" t="s">
        <v>235</v>
      </c>
    </row>
    <row r="17" spans="1:7" x14ac:dyDescent="0.2">
      <c r="A17" s="51">
        <v>1</v>
      </c>
      <c r="B17" s="51">
        <v>2</v>
      </c>
      <c r="C17" s="51">
        <v>3</v>
      </c>
      <c r="D17" s="51">
        <v>4</v>
      </c>
      <c r="E17" s="26" t="s">
        <v>138</v>
      </c>
      <c r="F17" s="26" t="s">
        <v>139</v>
      </c>
      <c r="G17" s="26" t="s">
        <v>140</v>
      </c>
    </row>
    <row r="18" spans="1:7" ht="45.75" customHeight="1" x14ac:dyDescent="0.2">
      <c r="A18" s="110" t="s">
        <v>281</v>
      </c>
      <c r="B18" s="113" t="s">
        <v>279</v>
      </c>
      <c r="C18" s="249" t="s">
        <v>320</v>
      </c>
      <c r="D18" s="250" t="s">
        <v>319</v>
      </c>
      <c r="E18" s="111">
        <v>1.052</v>
      </c>
      <c r="F18" s="111">
        <v>1.046</v>
      </c>
      <c r="G18" s="111">
        <v>1.0469999999999999</v>
      </c>
    </row>
    <row r="19" spans="1:7" ht="15" x14ac:dyDescent="0.2">
      <c r="A19" s="110" t="s">
        <v>282</v>
      </c>
      <c r="B19" s="113" t="s">
        <v>280</v>
      </c>
      <c r="C19" s="249"/>
      <c r="D19" s="250"/>
      <c r="E19" s="112">
        <v>1.202</v>
      </c>
      <c r="F19" s="111">
        <v>1.0649999999999999</v>
      </c>
      <c r="G19" s="112">
        <v>0.99399999999999999</v>
      </c>
    </row>
    <row r="20" spans="1:7" ht="30" x14ac:dyDescent="0.2">
      <c r="A20" s="110" t="s">
        <v>283</v>
      </c>
      <c r="B20" s="113" t="s">
        <v>274</v>
      </c>
      <c r="C20" s="249"/>
      <c r="D20" s="250"/>
      <c r="E20" s="112">
        <v>1.06</v>
      </c>
      <c r="F20" s="111">
        <v>1.0549999999999999</v>
      </c>
      <c r="G20" s="112">
        <v>1.056</v>
      </c>
    </row>
    <row r="23" spans="1:7" x14ac:dyDescent="0.2">
      <c r="B23" s="43" t="s">
        <v>202</v>
      </c>
      <c r="C23" s="43"/>
      <c r="D23" s="55" t="str">
        <f>[1]прил9!D24</f>
        <v>Ю.А. Баранов</v>
      </c>
    </row>
  </sheetData>
  <mergeCells count="11">
    <mergeCell ref="C18:C20"/>
    <mergeCell ref="D18:D20"/>
    <mergeCell ref="A5:G5"/>
    <mergeCell ref="A7:G7"/>
    <mergeCell ref="A8:G8"/>
    <mergeCell ref="A10:G10"/>
    <mergeCell ref="A15:A16"/>
    <mergeCell ref="B15:B16"/>
    <mergeCell ref="C15:C16"/>
    <mergeCell ref="D15:D16"/>
    <mergeCell ref="E15:G1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прил1</vt:lpstr>
      <vt:lpstr>прил2</vt:lpstr>
      <vt:lpstr>прил3</vt:lpstr>
      <vt:lpstr>прил10</vt:lpstr>
      <vt:lpstr>прил1!Область_печати</vt:lpstr>
      <vt:lpstr>прил2!Область_печати</vt:lpstr>
      <vt:lpstr>прил3!Область_печати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 Андрей Николаевич</dc:creator>
  <cp:lastModifiedBy>Шацких Татьяна Васильевна</cp:lastModifiedBy>
  <cp:lastPrinted>2022-10-20T03:51:43Z</cp:lastPrinted>
  <dcterms:created xsi:type="dcterms:W3CDTF">2017-06-13T13:48:37Z</dcterms:created>
  <dcterms:modified xsi:type="dcterms:W3CDTF">2022-10-21T03:11:52Z</dcterms:modified>
</cp:coreProperties>
</file>